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https://rkas.sharepoint.com/Kliendisuhted/ri ja halduslepingud/YLEP 2024/KLIM/EGT/Tartu mnt 85/"/>
    </mc:Choice>
  </mc:AlternateContent>
  <xr:revisionPtr revIDLastSave="603" documentId="13_ncr:1_{FD3DF8E0-E22B-4A38-9DA4-0386D104A269}" xr6:coauthVersionLast="47" xr6:coauthVersionMax="47" xr10:uidLastSave="{54D750BA-6EC4-4260-B8C9-9929890E4D37}"/>
  <bookViews>
    <workbookView xWindow="38280" yWindow="-120" windowWidth="38640" windowHeight="21240" tabRatio="842" xr2:uid="{00000000-000D-0000-FFFF-FFFF00000000}"/>
  </bookViews>
  <sheets>
    <sheet name="Lisa 3" sheetId="11" r:id="rId1"/>
    <sheet name="Abitabel" sheetId="9" r:id="rId2"/>
    <sheet name="Annuiteetgraafik BIL" sheetId="10" r:id="rId3"/>
    <sheet name="Annuiteetgraafik BIL_lisanduv" sheetId="8" r:id="rId4"/>
    <sheet name="Annuiteetgraafik PP (lisa 6.1)" sheetId="6" r:id="rId5"/>
    <sheet name="Annuiteetgraafik TS (lisa 6.1)" sheetId="7"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11" l="1"/>
  <c r="H31" i="11"/>
  <c r="G30" i="11"/>
  <c r="E30" i="11"/>
  <c r="G29" i="11"/>
  <c r="E29" i="11"/>
  <c r="G28" i="11"/>
  <c r="E28" i="11"/>
  <c r="G27" i="11"/>
  <c r="G26" i="11"/>
  <c r="E26" i="11"/>
  <c r="G24" i="11"/>
  <c r="H17" i="11"/>
  <c r="G17" i="11" s="1"/>
  <c r="E17" i="11"/>
  <c r="H13" i="11"/>
  <c r="G31" i="11" l="1"/>
  <c r="E19" i="11"/>
  <c r="H19" i="11"/>
  <c r="G19" i="11" s="1"/>
  <c r="E27" i="11"/>
  <c r="H15" i="11"/>
  <c r="G15" i="11" s="1"/>
  <c r="E15" i="11"/>
  <c r="E16" i="11"/>
  <c r="H16" i="11"/>
  <c r="G16" i="11" s="1"/>
  <c r="G13" i="11"/>
  <c r="A17" i="10"/>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M8" i="10"/>
  <c r="D8" i="10"/>
  <c r="D9" i="10" s="1"/>
  <c r="M7" i="10"/>
  <c r="M6" i="10"/>
  <c r="M5" i="10"/>
  <c r="M4" i="10"/>
  <c r="E10" i="10" s="1"/>
  <c r="H14" i="11" l="1"/>
  <c r="E14" i="11"/>
  <c r="E13" i="11"/>
  <c r="F21" i="11"/>
  <c r="E20" i="11"/>
  <c r="H20" i="11"/>
  <c r="G20" i="11" s="1"/>
  <c r="H18" i="11"/>
  <c r="G18" i="11" s="1"/>
  <c r="E18" i="11"/>
  <c r="E12" i="10"/>
  <c r="E11" i="10"/>
  <c r="E21" i="11" l="1"/>
  <c r="G14" i="11"/>
  <c r="G21" i="11" s="1"/>
  <c r="G33" i="11" s="1"/>
  <c r="G34" i="11" s="1"/>
  <c r="G35" i="11" s="1"/>
  <c r="H21" i="11"/>
  <c r="H33" i="11" s="1"/>
  <c r="C17" i="10"/>
  <c r="D17" i="10"/>
  <c r="F17" i="10"/>
  <c r="F18" i="10" s="1"/>
  <c r="E17" i="10"/>
  <c r="H36" i="11" l="1"/>
  <c r="H34" i="11"/>
  <c r="H35" i="11" s="1"/>
  <c r="H37" i="11" s="1"/>
  <c r="F31" i="11"/>
  <c r="F33" i="11" s="1"/>
  <c r="E24" i="11"/>
  <c r="E31" i="11" s="1"/>
  <c r="E33" i="11" s="1"/>
  <c r="E34" i="11" s="1"/>
  <c r="E35" i="11" s="1"/>
  <c r="F19" i="10"/>
  <c r="G17" i="10"/>
  <c r="C18" i="10" s="1"/>
  <c r="F36" i="11" l="1"/>
  <c r="F34" i="11"/>
  <c r="F35" i="11" s="1"/>
  <c r="F37" i="11" s="1"/>
  <c r="F20" i="10"/>
  <c r="D18" i="10"/>
  <c r="E18" i="10" s="1"/>
  <c r="G18" i="10" s="1"/>
  <c r="C19" i="10" s="1"/>
  <c r="D19" i="10" l="1"/>
  <c r="E19" i="10" s="1"/>
  <c r="G19" i="10" s="1"/>
  <c r="C20" i="10" s="1"/>
  <c r="F21" i="10"/>
  <c r="D20" i="10" l="1"/>
  <c r="E20" i="10" s="1"/>
  <c r="G20" i="10" s="1"/>
  <c r="C21" i="10" s="1"/>
  <c r="F22" i="10"/>
  <c r="D21" i="10" l="1"/>
  <c r="E21" i="10" s="1"/>
  <c r="G21" i="10" s="1"/>
  <c r="C22" i="10" s="1"/>
  <c r="F23" i="10"/>
  <c r="D22" i="10" l="1"/>
  <c r="E22" i="10" s="1"/>
  <c r="G22" i="10" s="1"/>
  <c r="C23" i="10" s="1"/>
  <c r="F24" i="10"/>
  <c r="D23" i="10" l="1"/>
  <c r="E23" i="10" s="1"/>
  <c r="G23" i="10" s="1"/>
  <c r="C24" i="10" s="1"/>
  <c r="F25" i="10"/>
  <c r="D24" i="10" l="1"/>
  <c r="E24" i="10" s="1"/>
  <c r="G24" i="10" s="1"/>
  <c r="C25" i="10" s="1"/>
  <c r="F26" i="10"/>
  <c r="D25" i="10" l="1"/>
  <c r="E25" i="10" s="1"/>
  <c r="G25" i="10" s="1"/>
  <c r="C26" i="10" s="1"/>
  <c r="F27" i="10"/>
  <c r="D26" i="10" l="1"/>
  <c r="E26" i="10" s="1"/>
  <c r="G26" i="10" s="1"/>
  <c r="C27" i="10" s="1"/>
  <c r="F28" i="10"/>
  <c r="D27" i="10" l="1"/>
  <c r="E27" i="10" s="1"/>
  <c r="G27" i="10" s="1"/>
  <c r="C28" i="10" s="1"/>
  <c r="F29" i="10"/>
  <c r="D28" i="10" l="1"/>
  <c r="E28" i="10" s="1"/>
  <c r="G28" i="10" s="1"/>
  <c r="C29" i="10" s="1"/>
  <c r="F30" i="10"/>
  <c r="D29" i="10" l="1"/>
  <c r="E29" i="10" s="1"/>
  <c r="G29" i="10" s="1"/>
  <c r="C30" i="10" s="1"/>
  <c r="F31" i="10"/>
  <c r="D30" i="10" l="1"/>
  <c r="E30" i="10" s="1"/>
  <c r="G30" i="10" s="1"/>
  <c r="C31" i="10" s="1"/>
  <c r="F32" i="10"/>
  <c r="D31" i="10" l="1"/>
  <c r="E31" i="10" s="1"/>
  <c r="G31" i="10" s="1"/>
  <c r="C32" i="10" s="1"/>
  <c r="F33" i="10"/>
  <c r="D32" i="10" l="1"/>
  <c r="E32" i="10" s="1"/>
  <c r="G32" i="10" s="1"/>
  <c r="C33" i="10" s="1"/>
  <c r="F34" i="10"/>
  <c r="D33" i="10" l="1"/>
  <c r="E33" i="10" s="1"/>
  <c r="G33" i="10" s="1"/>
  <c r="C34" i="10" s="1"/>
  <c r="F35" i="10"/>
  <c r="D34" i="10" l="1"/>
  <c r="E34" i="10" s="1"/>
  <c r="G34" i="10" s="1"/>
  <c r="C35" i="10" s="1"/>
  <c r="F36" i="10"/>
  <c r="D35" i="10" l="1"/>
  <c r="E35" i="10" s="1"/>
  <c r="G35" i="10" s="1"/>
  <c r="C36" i="10" s="1"/>
  <c r="F37" i="10"/>
  <c r="D36" i="10" l="1"/>
  <c r="E36" i="10" s="1"/>
  <c r="G36" i="10" s="1"/>
  <c r="C37" i="10" s="1"/>
  <c r="F38" i="10"/>
  <c r="D37" i="10" l="1"/>
  <c r="E37" i="10" s="1"/>
  <c r="G37" i="10" s="1"/>
  <c r="C38" i="10" s="1"/>
  <c r="F39" i="10"/>
  <c r="D38" i="10" l="1"/>
  <c r="E38" i="10" s="1"/>
  <c r="G38" i="10" s="1"/>
  <c r="C39" i="10" s="1"/>
  <c r="F40" i="10"/>
  <c r="D39" i="10" l="1"/>
  <c r="E39" i="10" s="1"/>
  <c r="G39" i="10" s="1"/>
  <c r="C40" i="10" s="1"/>
  <c r="F41" i="10"/>
  <c r="D40" i="10" l="1"/>
  <c r="E40" i="10" s="1"/>
  <c r="G40" i="10" s="1"/>
  <c r="C41" i="10" s="1"/>
  <c r="F42" i="10"/>
  <c r="D41" i="10" l="1"/>
  <c r="E41" i="10" s="1"/>
  <c r="G41" i="10" s="1"/>
  <c r="C42" i="10" s="1"/>
  <c r="F43" i="10"/>
  <c r="D42" i="10" l="1"/>
  <c r="E42" i="10" s="1"/>
  <c r="G42" i="10" s="1"/>
  <c r="C43" i="10" s="1"/>
  <c r="F44" i="10"/>
  <c r="D43" i="10" l="1"/>
  <c r="E43" i="10" s="1"/>
  <c r="G43" i="10" s="1"/>
  <c r="C44" i="10" s="1"/>
  <c r="F45" i="10"/>
  <c r="D44" i="10" l="1"/>
  <c r="E44" i="10" s="1"/>
  <c r="G44" i="10" s="1"/>
  <c r="C45" i="10" s="1"/>
  <c r="F46" i="10"/>
  <c r="D45" i="10" l="1"/>
  <c r="E45" i="10" s="1"/>
  <c r="G45" i="10" s="1"/>
  <c r="C46" i="10" s="1"/>
  <c r="F47" i="10"/>
  <c r="D46" i="10" l="1"/>
  <c r="E46" i="10" s="1"/>
  <c r="G46" i="10" s="1"/>
  <c r="C47" i="10" s="1"/>
  <c r="F48" i="10"/>
  <c r="D47" i="10" l="1"/>
  <c r="E47" i="10" s="1"/>
  <c r="G47" i="10" s="1"/>
  <c r="C48" i="10" s="1"/>
  <c r="F49" i="10"/>
  <c r="D48" i="10" l="1"/>
  <c r="E48" i="10" s="1"/>
  <c r="G48" i="10" s="1"/>
  <c r="C49" i="10" s="1"/>
  <c r="F50" i="10"/>
  <c r="D49" i="10" l="1"/>
  <c r="E49" i="10" s="1"/>
  <c r="G49" i="10" s="1"/>
  <c r="C50" i="10" s="1"/>
  <c r="F51" i="10"/>
  <c r="D50" i="10" l="1"/>
  <c r="E50" i="10" s="1"/>
  <c r="G50" i="10" s="1"/>
  <c r="C51" i="10" s="1"/>
  <c r="F52" i="10"/>
  <c r="D51" i="10" l="1"/>
  <c r="E51" i="10" s="1"/>
  <c r="G51" i="10" s="1"/>
  <c r="C52" i="10" s="1"/>
  <c r="F53" i="10"/>
  <c r="D52" i="10" l="1"/>
  <c r="E52" i="10" s="1"/>
  <c r="G52" i="10" s="1"/>
  <c r="C53" i="10" s="1"/>
  <c r="F54" i="10"/>
  <c r="D53" i="10" l="1"/>
  <c r="E53" i="10" s="1"/>
  <c r="G53" i="10" s="1"/>
  <c r="C54" i="10" s="1"/>
  <c r="F55" i="10"/>
  <c r="D54" i="10" l="1"/>
  <c r="E54" i="10" s="1"/>
  <c r="G54" i="10" s="1"/>
  <c r="C55" i="10" s="1"/>
  <c r="F56" i="10"/>
  <c r="D55" i="10" l="1"/>
  <c r="E55" i="10" s="1"/>
  <c r="G55" i="10" s="1"/>
  <c r="C56" i="10" s="1"/>
  <c r="F57" i="10"/>
  <c r="D56" i="10" l="1"/>
  <c r="E56" i="10" s="1"/>
  <c r="G56" i="10" s="1"/>
  <c r="C57" i="10" s="1"/>
  <c r="F58" i="10"/>
  <c r="D57" i="10" l="1"/>
  <c r="E57" i="10" s="1"/>
  <c r="G57" i="10" s="1"/>
  <c r="C58" i="10" s="1"/>
  <c r="F59" i="10"/>
  <c r="D58" i="10" l="1"/>
  <c r="E58" i="10" s="1"/>
  <c r="G58" i="10" s="1"/>
  <c r="C59" i="10" s="1"/>
  <c r="F60" i="10"/>
  <c r="D59" i="10" l="1"/>
  <c r="E59" i="10" s="1"/>
  <c r="G59" i="10" s="1"/>
  <c r="C60" i="10" s="1"/>
  <c r="F61" i="10"/>
  <c r="D60" i="10" l="1"/>
  <c r="E60" i="10" s="1"/>
  <c r="G60" i="10" s="1"/>
  <c r="C61" i="10" s="1"/>
  <c r="F62" i="10"/>
  <c r="D61" i="10" l="1"/>
  <c r="E61" i="10" s="1"/>
  <c r="G61" i="10" s="1"/>
  <c r="C62" i="10" s="1"/>
  <c r="F63" i="10"/>
  <c r="D62" i="10" l="1"/>
  <c r="E62" i="10" s="1"/>
  <c r="G62" i="10" s="1"/>
  <c r="C63" i="10" s="1"/>
  <c r="F64" i="10"/>
  <c r="D63" i="10" l="1"/>
  <c r="E63" i="10" s="1"/>
  <c r="G63" i="10" s="1"/>
  <c r="C64" i="10" s="1"/>
  <c r="F65" i="10"/>
  <c r="D64" i="10" l="1"/>
  <c r="E64" i="10" s="1"/>
  <c r="G64" i="10" s="1"/>
  <c r="C65" i="10" s="1"/>
  <c r="F66" i="10"/>
  <c r="D65" i="10" l="1"/>
  <c r="E65" i="10" s="1"/>
  <c r="G65" i="10" s="1"/>
  <c r="C66" i="10" s="1"/>
  <c r="F67" i="10"/>
  <c r="D66" i="10" l="1"/>
  <c r="E66" i="10" s="1"/>
  <c r="G66" i="10" s="1"/>
  <c r="C67" i="10" s="1"/>
  <c r="F68" i="10"/>
  <c r="D67" i="10" l="1"/>
  <c r="E67" i="10" s="1"/>
  <c r="G67" i="10" s="1"/>
  <c r="C68" i="10" s="1"/>
  <c r="F69" i="10"/>
  <c r="D68" i="10" l="1"/>
  <c r="E68" i="10" s="1"/>
  <c r="G68" i="10" s="1"/>
  <c r="C69" i="10" s="1"/>
  <c r="F70" i="10"/>
  <c r="D69" i="10" l="1"/>
  <c r="E69" i="10" s="1"/>
  <c r="G69" i="10" s="1"/>
  <c r="C70" i="10" s="1"/>
  <c r="F71" i="10"/>
  <c r="D70" i="10" l="1"/>
  <c r="E70" i="10" s="1"/>
  <c r="G70" i="10" s="1"/>
  <c r="C71" i="10" s="1"/>
  <c r="F72" i="10"/>
  <c r="D71" i="10" l="1"/>
  <c r="E71" i="10" s="1"/>
  <c r="G71" i="10" s="1"/>
  <c r="C72" i="10" s="1"/>
  <c r="F73" i="10"/>
  <c r="D72" i="10" l="1"/>
  <c r="E72" i="10" s="1"/>
  <c r="G72" i="10" s="1"/>
  <c r="C73" i="10" s="1"/>
  <c r="F74" i="10"/>
  <c r="D73" i="10" l="1"/>
  <c r="E73" i="10" s="1"/>
  <c r="G73" i="10" s="1"/>
  <c r="C74" i="10" s="1"/>
  <c r="F75" i="10"/>
  <c r="N15" i="9"/>
  <c r="E8" i="8"/>
  <c r="I26" i="9"/>
  <c r="J26" i="9"/>
  <c r="I28" i="9"/>
  <c r="J28" i="9"/>
  <c r="I29" i="9"/>
  <c r="J29" i="9" s="1"/>
  <c r="I30" i="9"/>
  <c r="J30" i="9"/>
  <c r="I31" i="9"/>
  <c r="J31" i="9"/>
  <c r="I20" i="9"/>
  <c r="J22" i="9"/>
  <c r="J18" i="9"/>
  <c r="D74" i="10" l="1"/>
  <c r="E74" i="10" s="1"/>
  <c r="G74" i="10" s="1"/>
  <c r="C75" i="10" s="1"/>
  <c r="F76" i="10"/>
  <c r="N16" i="9"/>
  <c r="N17" i="9"/>
  <c r="N19" i="9"/>
  <c r="I18" i="9"/>
  <c r="J21" i="9"/>
  <c r="J20" i="9"/>
  <c r="I21" i="9"/>
  <c r="I22" i="9"/>
  <c r="D9" i="8"/>
  <c r="A18" i="8"/>
  <c r="D75" i="10" l="1"/>
  <c r="E75" i="10" s="1"/>
  <c r="G75" i="10"/>
  <c r="C76" i="10" s="1"/>
  <c r="F15" i="9"/>
  <c r="D76" i="10" l="1"/>
  <c r="E76" i="10" s="1"/>
  <c r="G76" i="10" s="1"/>
  <c r="M28" i="9"/>
  <c r="M29" i="9"/>
  <c r="M30" i="9"/>
  <c r="M31" i="9"/>
  <c r="M32" i="9"/>
  <c r="M26" i="9"/>
  <c r="K8" i="9" l="1"/>
  <c r="G27" i="9"/>
  <c r="H28" i="9"/>
  <c r="G28" i="9" s="1"/>
  <c r="H29" i="9"/>
  <c r="G29" i="9" s="1"/>
  <c r="H30" i="9"/>
  <c r="G30" i="9" s="1"/>
  <c r="H31" i="9"/>
  <c r="G31" i="9" s="1"/>
  <c r="H32" i="9"/>
  <c r="G32" i="9" s="1"/>
  <c r="H26" i="9"/>
  <c r="H22" i="9"/>
  <c r="G22" i="9" s="1"/>
  <c r="H21" i="9"/>
  <c r="G21" i="9" s="1"/>
  <c r="H20" i="9"/>
  <c r="G20" i="9" s="1"/>
  <c r="H19" i="9"/>
  <c r="L19" i="9" s="1"/>
  <c r="H18" i="9"/>
  <c r="G18" i="9" s="1"/>
  <c r="E28" i="9"/>
  <c r="E29" i="9"/>
  <c r="E30" i="9"/>
  <c r="E31" i="9"/>
  <c r="E32" i="9"/>
  <c r="E26" i="9"/>
  <c r="E18" i="9"/>
  <c r="E19" i="9"/>
  <c r="E20" i="9"/>
  <c r="E21" i="9"/>
  <c r="E22" i="9"/>
  <c r="F17" i="9"/>
  <c r="H17" i="9" s="1"/>
  <c r="G17" i="9" s="1"/>
  <c r="F16" i="9"/>
  <c r="H16" i="9" s="1"/>
  <c r="G16" i="9" s="1"/>
  <c r="G19" i="9" l="1"/>
  <c r="E16" i="9"/>
  <c r="E17" i="9"/>
  <c r="F33" i="9"/>
  <c r="E33" i="9" l="1"/>
  <c r="M19" i="9" l="1"/>
  <c r="M17" i="9"/>
  <c r="M16" i="9"/>
  <c r="K19" i="9" l="1"/>
  <c r="L17" i="9"/>
  <c r="K17" i="9" s="1"/>
  <c r="L16" i="9"/>
  <c r="K16" i="9" s="1"/>
  <c r="L32" i="9" l="1"/>
  <c r="K32" i="9" s="1"/>
  <c r="L20" i="9"/>
  <c r="L22" i="9"/>
  <c r="L30" i="9"/>
  <c r="K30" i="9" s="1"/>
  <c r="L31" i="9"/>
  <c r="K31" i="9" s="1"/>
  <c r="L29" i="9"/>
  <c r="K29" i="9" s="1"/>
  <c r="L28" i="9"/>
  <c r="K28" i="9" s="1"/>
  <c r="L21" i="9"/>
  <c r="A17" i="8"/>
  <c r="M8" i="8"/>
  <c r="D8" i="8"/>
  <c r="M7" i="8"/>
  <c r="M6" i="8"/>
  <c r="M5" i="8"/>
  <c r="M4" i="8"/>
  <c r="E10" i="8" s="1"/>
  <c r="E12" i="8" s="1"/>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F16" i="7"/>
  <c r="F17" i="7" s="1"/>
  <c r="F18" i="7" s="1"/>
  <c r="F19" i="7" s="1"/>
  <c r="F20" i="7" s="1"/>
  <c r="F21" i="7" s="1"/>
  <c r="F22" i="7" s="1"/>
  <c r="F23" i="7" s="1"/>
  <c r="F24" i="7" s="1"/>
  <c r="F25" i="7" s="1"/>
  <c r="F26" i="7" s="1"/>
  <c r="F27" i="7" s="1"/>
  <c r="F28" i="7" s="1"/>
  <c r="F29" i="7" s="1"/>
  <c r="F30" i="7" s="1"/>
  <c r="F31" i="7" s="1"/>
  <c r="F32" i="7" s="1"/>
  <c r="F33" i="7" s="1"/>
  <c r="F34" i="7" s="1"/>
  <c r="F35" i="7" s="1"/>
  <c r="F36" i="7" s="1"/>
  <c r="F37" i="7" s="1"/>
  <c r="F38" i="7" s="1"/>
  <c r="F39" i="7" s="1"/>
  <c r="F40" i="7" s="1"/>
  <c r="F41" i="7" s="1"/>
  <c r="F42" i="7" s="1"/>
  <c r="F43" i="7" s="1"/>
  <c r="F44" i="7" s="1"/>
  <c r="F45" i="7" s="1"/>
  <c r="F46" i="7" s="1"/>
  <c r="F47" i="7" s="1"/>
  <c r="F48" i="7" s="1"/>
  <c r="F49" i="7" s="1"/>
  <c r="F50" i="7" s="1"/>
  <c r="F51" i="7" s="1"/>
  <c r="F52" i="7" s="1"/>
  <c r="F53" i="7" s="1"/>
  <c r="F54" i="7" s="1"/>
  <c r="F55" i="7" s="1"/>
  <c r="F56" i="7" s="1"/>
  <c r="F57" i="7" s="1"/>
  <c r="F58" i="7" s="1"/>
  <c r="F59" i="7" s="1"/>
  <c r="F60" i="7" s="1"/>
  <c r="F61" i="7" s="1"/>
  <c r="F62" i="7" s="1"/>
  <c r="F63" i="7" s="1"/>
  <c r="F64" i="7" s="1"/>
  <c r="F65" i="7" s="1"/>
  <c r="F66" i="7" s="1"/>
  <c r="F67" i="7" s="1"/>
  <c r="F68" i="7" s="1"/>
  <c r="F69" i="7" s="1"/>
  <c r="F70" i="7" s="1"/>
  <c r="F71" i="7" s="1"/>
  <c r="F72" i="7" s="1"/>
  <c r="F73" i="7" s="1"/>
  <c r="F74" i="7" s="1"/>
  <c r="E16" i="7"/>
  <c r="F15" i="7"/>
  <c r="E15" i="7"/>
  <c r="G15" i="7" s="1"/>
  <c r="C16" i="7" s="1"/>
  <c r="D15" i="7"/>
  <c r="C15" i="7"/>
  <c r="A15" i="7"/>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D8" i="7"/>
  <c r="D9" i="7" s="1"/>
  <c r="K21" i="9" l="1"/>
  <c r="N21" i="9"/>
  <c r="M21" i="9" s="1"/>
  <c r="K22" i="9"/>
  <c r="N22" i="9"/>
  <c r="M22" i="9" s="1"/>
  <c r="K20" i="9"/>
  <c r="N20" i="9"/>
  <c r="M20" i="9" s="1"/>
  <c r="A19" i="8"/>
  <c r="A20" i="8" s="1"/>
  <c r="A21" i="8" s="1"/>
  <c r="A22" i="8" s="1"/>
  <c r="A23" i="8" s="1"/>
  <c r="A24" i="8" s="1"/>
  <c r="A25" i="8" s="1"/>
  <c r="A26" i="8" s="1"/>
  <c r="A27" i="8" s="1"/>
  <c r="A28" i="8" s="1"/>
  <c r="A29" i="8" s="1"/>
  <c r="A30" i="8" s="1"/>
  <c r="L18" i="9"/>
  <c r="N18" i="9" s="1"/>
  <c r="G26" i="9"/>
  <c r="H33" i="9"/>
  <c r="E11" i="8"/>
  <c r="G16" i="7"/>
  <c r="C17" i="7" s="1"/>
  <c r="D16" i="7"/>
  <c r="D25" i="8" l="1"/>
  <c r="E22" i="8"/>
  <c r="D30" i="8"/>
  <c r="D17" i="8"/>
  <c r="E17" i="8"/>
  <c r="D24" i="8"/>
  <c r="D26" i="8"/>
  <c r="E23" i="8"/>
  <c r="D27" i="8"/>
  <c r="E24" i="8"/>
  <c r="E26" i="8"/>
  <c r="D18" i="8"/>
  <c r="E29" i="8"/>
  <c r="E18" i="8"/>
  <c r="E19" i="8"/>
  <c r="E20" i="8"/>
  <c r="D28" i="8"/>
  <c r="E25" i="8"/>
  <c r="D29" i="8"/>
  <c r="E27" i="8"/>
  <c r="E28" i="8"/>
  <c r="D21" i="8"/>
  <c r="E30" i="8"/>
  <c r="D22" i="8"/>
  <c r="D23" i="8"/>
  <c r="E21" i="8"/>
  <c r="D19" i="8"/>
  <c r="D20" i="8"/>
  <c r="K18" i="9"/>
  <c r="M18" i="9"/>
  <c r="G33" i="9"/>
  <c r="L26" i="9"/>
  <c r="C17" i="8"/>
  <c r="G17" i="7"/>
  <c r="C18" i="7" s="1"/>
  <c r="D17" i="7"/>
  <c r="F17" i="8" l="1"/>
  <c r="J15" i="9" s="1"/>
  <c r="I15" i="9" s="1"/>
  <c r="I23" i="9" s="1"/>
  <c r="J23" i="9"/>
  <c r="K26" i="9"/>
  <c r="K33" i="9" s="1"/>
  <c r="L33" i="9"/>
  <c r="G17" i="8"/>
  <c r="C18" i="8" s="1"/>
  <c r="D18" i="7"/>
  <c r="G18" i="7"/>
  <c r="C19" i="7" s="1"/>
  <c r="H15" i="9" l="1"/>
  <c r="L15" i="9" s="1"/>
  <c r="E15" i="9"/>
  <c r="E23" i="9" s="1"/>
  <c r="E35" i="9" s="1"/>
  <c r="F23" i="9"/>
  <c r="F35" i="9" s="1"/>
  <c r="G19" i="7"/>
  <c r="C20" i="7" s="1"/>
  <c r="D19" i="7"/>
  <c r="E36" i="9" l="1"/>
  <c r="E37" i="9" s="1"/>
  <c r="F36" i="9"/>
  <c r="F37" i="9" s="1"/>
  <c r="F39" i="9" s="1"/>
  <c r="F38" i="9"/>
  <c r="H23" i="9"/>
  <c r="H35" i="9" s="1"/>
  <c r="G15" i="9"/>
  <c r="G23" i="9" s="1"/>
  <c r="G35" i="9" s="1"/>
  <c r="G36" i="9" s="1"/>
  <c r="G37" i="9" s="1"/>
  <c r="G20" i="7"/>
  <c r="C21" i="7" s="1"/>
  <c r="D20" i="7"/>
  <c r="H38" i="9" l="1"/>
  <c r="H36" i="9"/>
  <c r="H37" i="9" s="1"/>
  <c r="H39" i="9" s="1"/>
  <c r="G21" i="7"/>
  <c r="C22" i="7" s="1"/>
  <c r="D21" i="7"/>
  <c r="G22" i="7" l="1"/>
  <c r="C23" i="7" s="1"/>
  <c r="D22" i="7"/>
  <c r="G23" i="7" l="1"/>
  <c r="C24" i="7" s="1"/>
  <c r="D23" i="7"/>
  <c r="G24" i="7" l="1"/>
  <c r="C25" i="7" s="1"/>
  <c r="D24" i="7"/>
  <c r="G25" i="7" l="1"/>
  <c r="C26" i="7" s="1"/>
  <c r="D25" i="7"/>
  <c r="G26" i="7" l="1"/>
  <c r="C27" i="7" s="1"/>
  <c r="D26" i="7"/>
  <c r="G27" i="7" l="1"/>
  <c r="C28" i="7" s="1"/>
  <c r="D27" i="7"/>
  <c r="G28" i="7" l="1"/>
  <c r="C29" i="7" s="1"/>
  <c r="D28" i="7"/>
  <c r="G29" i="7" l="1"/>
  <c r="C30" i="7" s="1"/>
  <c r="D29" i="7"/>
  <c r="G30" i="7" l="1"/>
  <c r="C31" i="7" s="1"/>
  <c r="D30" i="7"/>
  <c r="G31" i="7" l="1"/>
  <c r="C32" i="7" s="1"/>
  <c r="D31" i="7"/>
  <c r="G32" i="7" l="1"/>
  <c r="C33" i="7" s="1"/>
  <c r="D32" i="7"/>
  <c r="G33" i="7" l="1"/>
  <c r="C34" i="7" s="1"/>
  <c r="D33" i="7"/>
  <c r="G34" i="7" l="1"/>
  <c r="C35" i="7" s="1"/>
  <c r="D34" i="7"/>
  <c r="G35" i="7" l="1"/>
  <c r="C36" i="7" s="1"/>
  <c r="D35" i="7"/>
  <c r="G36" i="7" l="1"/>
  <c r="C37" i="7" s="1"/>
  <c r="D36" i="7"/>
  <c r="G37" i="7" l="1"/>
  <c r="C38" i="7" s="1"/>
  <c r="D37" i="7"/>
  <c r="G38" i="7" l="1"/>
  <c r="C39" i="7" s="1"/>
  <c r="D38" i="7"/>
  <c r="G39" i="7" l="1"/>
  <c r="C40" i="7" s="1"/>
  <c r="D39" i="7"/>
  <c r="G40" i="7" l="1"/>
  <c r="C41" i="7" s="1"/>
  <c r="D40" i="7"/>
  <c r="G41" i="7" l="1"/>
  <c r="C42" i="7" s="1"/>
  <c r="D41" i="7"/>
  <c r="G42" i="7" l="1"/>
  <c r="C43" i="7" s="1"/>
  <c r="D42" i="7"/>
  <c r="G43" i="7" l="1"/>
  <c r="C44" i="7" s="1"/>
  <c r="D43" i="7"/>
  <c r="G44" i="7" l="1"/>
  <c r="C45" i="7" s="1"/>
  <c r="D44" i="7"/>
  <c r="G45" i="7" l="1"/>
  <c r="C46" i="7" s="1"/>
  <c r="D45" i="7"/>
  <c r="G46" i="7" l="1"/>
  <c r="C47" i="7" s="1"/>
  <c r="D46" i="7"/>
  <c r="G47" i="7" l="1"/>
  <c r="C48" i="7" s="1"/>
  <c r="D47" i="7"/>
  <c r="G48" i="7" l="1"/>
  <c r="C49" i="7" s="1"/>
  <c r="D48" i="7"/>
  <c r="G49" i="7" l="1"/>
  <c r="C50" i="7" s="1"/>
  <c r="D49" i="7"/>
  <c r="G50" i="7" l="1"/>
  <c r="C51" i="7" s="1"/>
  <c r="D50" i="7"/>
  <c r="G51" i="7" l="1"/>
  <c r="C52" i="7" s="1"/>
  <c r="D51" i="7"/>
  <c r="G52" i="7" l="1"/>
  <c r="C53" i="7" s="1"/>
  <c r="D52" i="7"/>
  <c r="G53" i="7" l="1"/>
  <c r="C54" i="7" s="1"/>
  <c r="D53" i="7"/>
  <c r="G54" i="7" l="1"/>
  <c r="C55" i="7" s="1"/>
  <c r="D54" i="7"/>
  <c r="G55" i="7" l="1"/>
  <c r="C56" i="7" s="1"/>
  <c r="D55" i="7"/>
  <c r="G56" i="7" l="1"/>
  <c r="C57" i="7" s="1"/>
  <c r="D56" i="7"/>
  <c r="G57" i="7" l="1"/>
  <c r="C58" i="7" s="1"/>
  <c r="D57" i="7"/>
  <c r="G58" i="7" l="1"/>
  <c r="C59" i="7" s="1"/>
  <c r="D58" i="7"/>
  <c r="G59" i="7" l="1"/>
  <c r="C60" i="7" s="1"/>
  <c r="D59" i="7"/>
  <c r="G60" i="7" l="1"/>
  <c r="C61" i="7" s="1"/>
  <c r="D60" i="7"/>
  <c r="G61" i="7" l="1"/>
  <c r="C62" i="7" s="1"/>
  <c r="D61" i="7"/>
  <c r="G62" i="7" l="1"/>
  <c r="C63" i="7" s="1"/>
  <c r="D62" i="7"/>
  <c r="G63" i="7" l="1"/>
  <c r="C64" i="7" s="1"/>
  <c r="D63" i="7"/>
  <c r="G64" i="7" l="1"/>
  <c r="C65" i="7" s="1"/>
  <c r="D64" i="7"/>
  <c r="G65" i="7" l="1"/>
  <c r="C66" i="7" s="1"/>
  <c r="D65" i="7"/>
  <c r="G66" i="7" l="1"/>
  <c r="C67" i="7" s="1"/>
  <c r="D66" i="7"/>
  <c r="G67" i="7" l="1"/>
  <c r="C68" i="7" s="1"/>
  <c r="D67" i="7"/>
  <c r="G68" i="7" l="1"/>
  <c r="C69" i="7" s="1"/>
  <c r="D68" i="7"/>
  <c r="G69" i="7" l="1"/>
  <c r="C70" i="7" s="1"/>
  <c r="D69" i="7"/>
  <c r="G70" i="7" l="1"/>
  <c r="C71" i="7" s="1"/>
  <c r="D70" i="7"/>
  <c r="G71" i="7" l="1"/>
  <c r="C72" i="7" s="1"/>
  <c r="D71" i="7"/>
  <c r="G72" i="7" l="1"/>
  <c r="C73" i="7" s="1"/>
  <c r="D72" i="7"/>
  <c r="G73" i="7" l="1"/>
  <c r="C74" i="7" s="1"/>
  <c r="D73" i="7"/>
  <c r="G74" i="7" l="1"/>
  <c r="D74" i="7"/>
  <c r="E73" i="6" l="1"/>
  <c r="E74" i="6"/>
  <c r="D15" i="6" l="1"/>
  <c r="E15" i="6"/>
  <c r="E16"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F15" i="6"/>
  <c r="C15" i="6"/>
  <c r="A15" i="6"/>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D8" i="6"/>
  <c r="D9" i="6" s="1"/>
  <c r="G15" i="6" l="1"/>
  <c r="C16" i="6" s="1"/>
  <c r="F16" i="6"/>
  <c r="F17" i="6" s="1"/>
  <c r="F18" i="6" s="1"/>
  <c r="F19" i="6" s="1"/>
  <c r="F20" i="6" s="1"/>
  <c r="F21" i="6" s="1"/>
  <c r="F22" i="6" s="1"/>
  <c r="F23" i="6" s="1"/>
  <c r="F24" i="6" s="1"/>
  <c r="F25" i="6" s="1"/>
  <c r="F26" i="6" s="1"/>
  <c r="F27" i="6" s="1"/>
  <c r="F28" i="6" s="1"/>
  <c r="F29" i="6" s="1"/>
  <c r="F30" i="6" s="1"/>
  <c r="F31" i="6" s="1"/>
  <c r="F32" i="6" s="1"/>
  <c r="F33" i="6" s="1"/>
  <c r="F34" i="6" s="1"/>
  <c r="F35" i="6" s="1"/>
  <c r="F36" i="6" s="1"/>
  <c r="F37" i="6" s="1"/>
  <c r="F38" i="6" s="1"/>
  <c r="F39" i="6" s="1"/>
  <c r="F40" i="6" s="1"/>
  <c r="F41" i="6" s="1"/>
  <c r="F42" i="6" s="1"/>
  <c r="F43" i="6" s="1"/>
  <c r="F44" i="6" s="1"/>
  <c r="F45" i="6" s="1"/>
  <c r="F46" i="6" s="1"/>
  <c r="F47" i="6" s="1"/>
  <c r="F48" i="6" s="1"/>
  <c r="F49" i="6" s="1"/>
  <c r="F50" i="6" s="1"/>
  <c r="F51" i="6" s="1"/>
  <c r="F52" i="6" s="1"/>
  <c r="F53" i="6" s="1"/>
  <c r="F54" i="6" s="1"/>
  <c r="F55" i="6" s="1"/>
  <c r="F56" i="6" s="1"/>
  <c r="F57" i="6" s="1"/>
  <c r="F58" i="6" s="1"/>
  <c r="F59" i="6" s="1"/>
  <c r="F60" i="6" s="1"/>
  <c r="F61" i="6" s="1"/>
  <c r="F62" i="6" s="1"/>
  <c r="F63" i="6" s="1"/>
  <c r="F64" i="6" s="1"/>
  <c r="F65" i="6" s="1"/>
  <c r="F66" i="6" s="1"/>
  <c r="F67" i="6" s="1"/>
  <c r="F68" i="6" s="1"/>
  <c r="F69" i="6" s="1"/>
  <c r="F70" i="6" s="1"/>
  <c r="F71" i="6" s="1"/>
  <c r="F72" i="6" s="1"/>
  <c r="F73" i="6" s="1"/>
  <c r="F74" i="6" s="1"/>
  <c r="G16" i="6"/>
  <c r="C17" i="6" s="1"/>
  <c r="D16" i="6"/>
  <c r="G17" i="6" l="1"/>
  <c r="C18" i="6" s="1"/>
  <c r="D17" i="6"/>
  <c r="D18" i="6" l="1"/>
  <c r="G18" i="6"/>
  <c r="C19" i="6" s="1"/>
  <c r="D19" i="6" l="1"/>
  <c r="G19" i="6"/>
  <c r="C20" i="6" s="1"/>
  <c r="G20" i="6" l="1"/>
  <c r="C21" i="6" s="1"/>
  <c r="D20" i="6"/>
  <c r="G21" i="6" l="1"/>
  <c r="C22" i="6" s="1"/>
  <c r="D21" i="6"/>
  <c r="G22" i="6" l="1"/>
  <c r="C23" i="6" s="1"/>
  <c r="D22" i="6"/>
  <c r="D23" i="6" l="1"/>
  <c r="G23" i="6"/>
  <c r="C24" i="6" s="1"/>
  <c r="D24" i="6" l="1"/>
  <c r="G24" i="6"/>
  <c r="C25" i="6" s="1"/>
  <c r="G25" i="6" l="1"/>
  <c r="C26" i="6" s="1"/>
  <c r="D25" i="6"/>
  <c r="D26" i="6" l="1"/>
  <c r="G26" i="6"/>
  <c r="C27" i="6" s="1"/>
  <c r="G27" i="6" l="1"/>
  <c r="C28" i="6" s="1"/>
  <c r="D27" i="6"/>
  <c r="D28" i="6" l="1"/>
  <c r="G28" i="6"/>
  <c r="C29" i="6" s="1"/>
  <c r="G29" i="6" l="1"/>
  <c r="C30" i="6" s="1"/>
  <c r="D29" i="6"/>
  <c r="D30" i="6" l="1"/>
  <c r="G30" i="6"/>
  <c r="C31" i="6" s="1"/>
  <c r="D31" i="6" l="1"/>
  <c r="G31" i="6"/>
  <c r="C32" i="6" s="1"/>
  <c r="D32" i="6" l="1"/>
  <c r="G32" i="6"/>
  <c r="C33" i="6" s="1"/>
  <c r="G33" i="6" l="1"/>
  <c r="C34" i="6" s="1"/>
  <c r="D33" i="6"/>
  <c r="D34" i="6" l="1"/>
  <c r="G34" i="6"/>
  <c r="C35" i="6" s="1"/>
  <c r="G35" i="6" l="1"/>
  <c r="C36" i="6" s="1"/>
  <c r="D35" i="6"/>
  <c r="G36" i="6" l="1"/>
  <c r="C37" i="6" s="1"/>
  <c r="D36" i="6"/>
  <c r="G37" i="6" l="1"/>
  <c r="C38" i="6" s="1"/>
  <c r="D37" i="6"/>
  <c r="D38" i="6" l="1"/>
  <c r="G38" i="6"/>
  <c r="C39" i="6" s="1"/>
  <c r="G39" i="6" l="1"/>
  <c r="C40" i="6" s="1"/>
  <c r="D39" i="6"/>
  <c r="G40" i="6" l="1"/>
  <c r="C41" i="6" s="1"/>
  <c r="D40" i="6"/>
  <c r="D41" i="6" l="1"/>
  <c r="G41" i="6"/>
  <c r="C42" i="6" s="1"/>
  <c r="D42" i="6" l="1"/>
  <c r="G42" i="6"/>
  <c r="C43" i="6" s="1"/>
  <c r="G43" i="6" l="1"/>
  <c r="C44" i="6" s="1"/>
  <c r="D43" i="6"/>
  <c r="G44" i="6" l="1"/>
  <c r="C45" i="6" s="1"/>
  <c r="D44" i="6"/>
  <c r="G45" i="6" l="1"/>
  <c r="C46" i="6" s="1"/>
  <c r="D45" i="6"/>
  <c r="G46" i="6" l="1"/>
  <c r="C47" i="6" s="1"/>
  <c r="D46" i="6"/>
  <c r="D47" i="6" l="1"/>
  <c r="G47" i="6"/>
  <c r="C48" i="6" s="1"/>
  <c r="G48" i="6" l="1"/>
  <c r="C49" i="6" s="1"/>
  <c r="D48" i="6"/>
  <c r="G49" i="6" l="1"/>
  <c r="C50" i="6" s="1"/>
  <c r="D49" i="6"/>
  <c r="D50" i="6" l="1"/>
  <c r="G50" i="6"/>
  <c r="C51" i="6" s="1"/>
  <c r="D51" i="6" l="1"/>
  <c r="G51" i="6"/>
  <c r="C52" i="6" s="1"/>
  <c r="G52" i="6" l="1"/>
  <c r="C53" i="6" s="1"/>
  <c r="D52" i="6"/>
  <c r="D53" i="6" l="1"/>
  <c r="G53" i="6"/>
  <c r="C54" i="6" s="1"/>
  <c r="G54" i="6" l="1"/>
  <c r="C55" i="6" s="1"/>
  <c r="D54" i="6"/>
  <c r="D55" i="6" l="1"/>
  <c r="G55" i="6"/>
  <c r="C56" i="6" s="1"/>
  <c r="D56" i="6" l="1"/>
  <c r="G56" i="6"/>
  <c r="C57" i="6" s="1"/>
  <c r="D57" i="6" l="1"/>
  <c r="G57" i="6"/>
  <c r="C58" i="6" s="1"/>
  <c r="G58" i="6" l="1"/>
  <c r="C59" i="6" s="1"/>
  <c r="D58" i="6"/>
  <c r="D59" i="6" l="1"/>
  <c r="G59" i="6"/>
  <c r="C60" i="6" s="1"/>
  <c r="D60" i="6" l="1"/>
  <c r="G60" i="6"/>
  <c r="C61" i="6" s="1"/>
  <c r="D61" i="6" l="1"/>
  <c r="G61" i="6"/>
  <c r="C62" i="6" s="1"/>
  <c r="D62" i="6" l="1"/>
  <c r="G62" i="6"/>
  <c r="C63" i="6" s="1"/>
  <c r="G63" i="6" l="1"/>
  <c r="C64" i="6" s="1"/>
  <c r="D63" i="6"/>
  <c r="G64" i="6" l="1"/>
  <c r="C65" i="6" s="1"/>
  <c r="D64" i="6"/>
  <c r="G65" i="6" l="1"/>
  <c r="C66" i="6" s="1"/>
  <c r="D65" i="6"/>
  <c r="D66" i="6" l="1"/>
  <c r="G66" i="6"/>
  <c r="C67" i="6" s="1"/>
  <c r="G67" i="6" l="1"/>
  <c r="C68" i="6" s="1"/>
  <c r="D67" i="6"/>
  <c r="D68" i="6" l="1"/>
  <c r="G68" i="6"/>
  <c r="C69" i="6" s="1"/>
  <c r="D69" i="6" l="1"/>
  <c r="G69" i="6"/>
  <c r="C70" i="6" s="1"/>
  <c r="D70" i="6" l="1"/>
  <c r="G70" i="6"/>
  <c r="C71" i="6" s="1"/>
  <c r="G71" i="6" l="1"/>
  <c r="C72" i="6" s="1"/>
  <c r="D71" i="6"/>
  <c r="D72" i="6" l="1"/>
  <c r="G72" i="6"/>
  <c r="C73" i="6" s="1"/>
  <c r="D73" i="6" l="1"/>
  <c r="G73" i="6"/>
  <c r="C74" i="6" s="1"/>
  <c r="G74" i="6" l="1"/>
  <c r="D74" i="6"/>
  <c r="I33" i="9" l="1"/>
  <c r="I35" i="9" s="1"/>
  <c r="I36" i="9" s="1"/>
  <c r="I37" i="9" s="1"/>
  <c r="J33" i="9"/>
  <c r="J35" i="9" s="1"/>
  <c r="J38" i="9" s="1"/>
  <c r="J36" i="9" l="1"/>
  <c r="J37" i="9" s="1"/>
  <c r="J39" i="9" s="1"/>
  <c r="N33" i="9"/>
  <c r="M33" i="9"/>
  <c r="F18" i="8" l="1"/>
  <c r="G18" i="8"/>
  <c r="C19" i="8" s="1"/>
  <c r="K15" i="9" l="1"/>
  <c r="K23" i="9" s="1"/>
  <c r="K35" i="9" s="1"/>
  <c r="K36" i="9" s="1"/>
  <c r="K37" i="9" s="1"/>
  <c r="L23" i="9"/>
  <c r="L35" i="9" s="1"/>
  <c r="F19" i="8"/>
  <c r="G19" i="8"/>
  <c r="C20" i="8" s="1"/>
  <c r="L38" i="9" l="1"/>
  <c r="L36" i="9"/>
  <c r="L37" i="9" s="1"/>
  <c r="L39" i="9" s="1"/>
  <c r="N23" i="9"/>
  <c r="N35" i="9" s="1"/>
  <c r="M15" i="9"/>
  <c r="M23" i="9" s="1"/>
  <c r="M35" i="9" s="1"/>
  <c r="M36" i="9" s="1"/>
  <c r="M37" i="9" s="1"/>
  <c r="G20" i="8"/>
  <c r="C21" i="8" s="1"/>
  <c r="F20" i="8"/>
  <c r="N36" i="9" l="1"/>
  <c r="N37" i="9" s="1"/>
  <c r="N39" i="9" s="1"/>
  <c r="N38" i="9"/>
  <c r="G21" i="8"/>
  <c r="C22" i="8" s="1"/>
  <c r="F21" i="8"/>
  <c r="G22" i="8" l="1"/>
  <c r="C23" i="8" s="1"/>
  <c r="F22" i="8"/>
  <c r="G23" i="8" l="1"/>
  <c r="C24" i="8" s="1"/>
  <c r="F23" i="8"/>
  <c r="G24" i="8" l="1"/>
  <c r="C25" i="8" s="1"/>
  <c r="F24" i="8"/>
  <c r="F25" i="8" l="1"/>
  <c r="G25" i="8"/>
  <c r="C26" i="8" s="1"/>
  <c r="G26" i="8" l="1"/>
  <c r="C27" i="8" s="1"/>
  <c r="F26" i="8"/>
  <c r="G27" i="8" l="1"/>
  <c r="C28" i="8" s="1"/>
  <c r="F27" i="8"/>
  <c r="F28" i="8" l="1"/>
  <c r="G28" i="8"/>
  <c r="C29" i="8" s="1"/>
  <c r="G29" i="8" l="1"/>
  <c r="C30" i="8" s="1"/>
  <c r="F29" i="8"/>
  <c r="G30" i="8" l="1"/>
  <c r="F30" i="8"/>
</calcChain>
</file>

<file path=xl/sharedStrings.xml><?xml version="1.0" encoding="utf-8"?>
<sst xmlns="http://schemas.openxmlformats.org/spreadsheetml/2006/main" count="269" uniqueCount="88">
  <si>
    <t>Tehnohooldus</t>
  </si>
  <si>
    <t>Omanikukohustused</t>
  </si>
  <si>
    <t>Elektrienergia</t>
  </si>
  <si>
    <t>Küte (soojusenergia)</t>
  </si>
  <si>
    <t>Vesi ja kanalisatsioon</t>
  </si>
  <si>
    <t>Üürileandja:</t>
  </si>
  <si>
    <t>(allkirjastatud digitaalselt)</t>
  </si>
  <si>
    <t>Üürnik:</t>
  </si>
  <si>
    <t>summa kuus</t>
  </si>
  <si>
    <t>Käibemaks</t>
  </si>
  <si>
    <t>Üürnik</t>
  </si>
  <si>
    <t>Üüripinna aadress</t>
  </si>
  <si>
    <t>Märkused</t>
  </si>
  <si>
    <t>ÜÜR KOKKU</t>
  </si>
  <si>
    <t>Kinnisvara haldamine (haldusteenus)</t>
  </si>
  <si>
    <t>Territoorium</t>
  </si>
  <si>
    <t>KÕRVALTEENUSTE TASUD KOKKU</t>
  </si>
  <si>
    <t>ÜÜR JA KÕRVALTEENUSTE TASUD KOOS KÄIBEMAKSUGA (kuus)</t>
  </si>
  <si>
    <t xml:space="preserve">Üüriteenused ja üür  </t>
  </si>
  <si>
    <t>Kõrvalteenused ja kõrvalteenuste tasud</t>
  </si>
  <si>
    <t>Üür ja kõrvalteenuste tasud kokku ilma käibemaksuta (kuus)</t>
  </si>
  <si>
    <t>kuud</t>
  </si>
  <si>
    <t>Üüripind (hooned)</t>
  </si>
  <si>
    <t xml:space="preserve">Muutmise alus </t>
  </si>
  <si>
    <t>Tarbimisteenused</t>
  </si>
  <si>
    <t>ÜÜR JA KÕRVALTEENUSTE TASUD KÄIBEMAKSUTA (perioodil)</t>
  </si>
  <si>
    <t>ÜÜR JA KÕRVALTEENUSTE TASUD KOOS KÄIBEMAKSUGA (perioodil)</t>
  </si>
  <si>
    <r>
      <t>m</t>
    </r>
    <r>
      <rPr>
        <b/>
        <vertAlign val="superscript"/>
        <sz val="11"/>
        <color indexed="8"/>
        <rFont val="Times New Roman"/>
        <family val="1"/>
      </rPr>
      <t>2</t>
    </r>
  </si>
  <si>
    <r>
      <t>EUR/m</t>
    </r>
    <r>
      <rPr>
        <b/>
        <vertAlign val="superscript"/>
        <sz val="11"/>
        <color indexed="8"/>
        <rFont val="Times New Roman"/>
        <family val="1"/>
      </rPr>
      <t>2</t>
    </r>
  </si>
  <si>
    <t>Tugiteenused (710-720, 740)</t>
  </si>
  <si>
    <t>Maksete algus</t>
  </si>
  <si>
    <t>Maksete arv</t>
  </si>
  <si>
    <t>Kinnistu jääkmaksumus</t>
  </si>
  <si>
    <t>EUR (km-ta)</t>
  </si>
  <si>
    <t>Üürniku osakaal</t>
  </si>
  <si>
    <t>Kapitali algväärtus</t>
  </si>
  <si>
    <t>Kapitali lõppväärtus</t>
  </si>
  <si>
    <t>Kuupäev</t>
  </si>
  <si>
    <t>Jrk nr</t>
  </si>
  <si>
    <t>Algjääk</t>
  </si>
  <si>
    <t>Intress</t>
  </si>
  <si>
    <t>Põhiosa</t>
  </si>
  <si>
    <t>Kap.komponent</t>
  </si>
  <si>
    <t>Lõppjääk</t>
  </si>
  <si>
    <t>Üüripind</t>
  </si>
  <si>
    <t>Kokku:</t>
  </si>
  <si>
    <t>üürnik 1</t>
  </si>
  <si>
    <t>üürnik 2</t>
  </si>
  <si>
    <t>üürnik 3</t>
  </si>
  <si>
    <t>üürnik 4</t>
  </si>
  <si>
    <t>üürnik 5</t>
  </si>
  <si>
    <t>Remonttööd</t>
  </si>
  <si>
    <t>Kapitalikomponent (bilansiline)</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</si>
  <si>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</si>
  <si>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Teenuse hinna muutus</t>
  </si>
  <si>
    <t>Teenuse hinna, tarbimise muutus</t>
  </si>
  <si>
    <t>Heakord (310-360)</t>
  </si>
  <si>
    <t>Ei indekseerita</t>
  </si>
  <si>
    <t xml:space="preserve">Eesti Geoloogiateenistus </t>
  </si>
  <si>
    <t>Tartu mnt 85, Tallinn</t>
  </si>
  <si>
    <t>Parkimine</t>
  </si>
  <si>
    <t>Kõrvalteenuste eest tasumine tegelike kulude alusel, esitatud kulude prognoos</t>
  </si>
  <si>
    <t>11 parkimiskohta, ühe parkimiskoha tasu kuus ilma käibemaksuta 25 eurot</t>
  </si>
  <si>
    <t>Fikseeritud tasu, muudetakse poolte kokkuleppel</t>
  </si>
  <si>
    <t>Kapitali tulumäär 2020 II pa</t>
  </si>
  <si>
    <t>Kapitalikomponendi annuiteetmaksegraafik - Tartu mnt 85, Tallinn</t>
  </si>
  <si>
    <t>Lisa 3 üürilepingule nr KPJ-4/2020-215</t>
  </si>
  <si>
    <t>Kapitalikomponent (pisiparendus lisa 6.1 alusel)</t>
  </si>
  <si>
    <t>Kapitalikomponent (tavasisustus lisa 6.1 alusel)</t>
  </si>
  <si>
    <t>Remonttööd (tavasisustus lisa 6.1 alusel)</t>
  </si>
  <si>
    <t xml:space="preserve"> Indekseerimine* alates 01.01.2023.a, 31.dets THI, max 3% aastas</t>
  </si>
  <si>
    <t>-</t>
  </si>
  <si>
    <t>Tasutakse kuni 31.12.2025</t>
  </si>
  <si>
    <t>Olemasolev üüripind</t>
  </si>
  <si>
    <t>Indekseerimine</t>
  </si>
  <si>
    <t>22 päeva</t>
  </si>
  <si>
    <t>12 kuud</t>
  </si>
  <si>
    <t>10.12.2024 - 31.12.2024</t>
  </si>
  <si>
    <t>Üüripinna lisandumine</t>
  </si>
  <si>
    <t>Üüripind kokku</t>
  </si>
  <si>
    <t>01.01.2025 - 31.12.2025</t>
  </si>
  <si>
    <r>
      <t>EUR/m</t>
    </r>
    <r>
      <rPr>
        <b/>
        <vertAlign val="superscript"/>
        <sz val="11"/>
        <color theme="0" tint="-0.34998626667073579"/>
        <rFont val="Times New Roman"/>
        <family val="1"/>
      </rPr>
      <t>2</t>
    </r>
  </si>
  <si>
    <t>Üüripinna täpsustamine</t>
  </si>
  <si>
    <t>01.12.2024 - 31.12.2024</t>
  </si>
  <si>
    <t>1 kuu</t>
  </si>
  <si>
    <t>Üür ja kõrvalteenuste tasu 01.12.2024 - 31.12.2025</t>
  </si>
  <si>
    <t>Detsembrikuu 2024 tasud</t>
  </si>
  <si>
    <t>Kapitali tulumäär 2024 II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</si>
</sst>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
    <numFmt numFmtId="167" formatCode="d&quot;.&quot;mm&quot;.&quot;yyyy"/>
    <numFmt numFmtId="168" formatCode="#,##0.00&quot; &quot;;[Red]&quot;-&quot;#,##0.00&quot; &quot;"/>
    <numFmt numFmtId="169" formatCode="0.0%"/>
    <numFmt numFmtId="171" formatCode="#,##0.0000"/>
  </numFmts>
  <fonts count="40"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sz val="11"/>
      <color theme="1"/>
      <name val="Times New Roman"/>
      <family val="1"/>
      <charset val="186"/>
    </font>
    <font>
      <i/>
      <sz val="11"/>
      <color theme="1"/>
      <name val="Times New Roman"/>
      <family val="1"/>
    </font>
    <font>
      <sz val="10"/>
      <color theme="1"/>
      <name val="Times New Roman"/>
      <family val="1"/>
    </font>
    <font>
      <b/>
      <sz val="11"/>
      <color rgb="FF000000"/>
      <name val="Calibri"/>
      <family val="2"/>
    </font>
    <font>
      <b/>
      <sz val="16"/>
      <color rgb="FF000000"/>
      <name val="Calibri"/>
      <family val="2"/>
    </font>
    <font>
      <sz val="11"/>
      <color rgb="FF1F497D"/>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theme="1"/>
      <name val="Times New Roman"/>
      <family val="1"/>
      <charset val="186"/>
    </font>
    <font>
      <i/>
      <sz val="10"/>
      <color theme="1"/>
      <name val="Times New Roman"/>
      <family val="1"/>
      <charset val="186"/>
    </font>
    <font>
      <b/>
      <sz val="14"/>
      <name val="Calibri"/>
      <family val="2"/>
    </font>
    <font>
      <sz val="11"/>
      <name val="Calibri"/>
      <family val="2"/>
      <scheme val="minor"/>
    </font>
    <font>
      <b/>
      <sz val="11"/>
      <name val="Calibri"/>
      <family val="2"/>
      <scheme val="minor"/>
    </font>
    <font>
      <b/>
      <i/>
      <sz val="11"/>
      <name val="Calibri"/>
      <family val="2"/>
    </font>
    <font>
      <i/>
      <sz val="9"/>
      <name val="Calibri"/>
      <family val="2"/>
    </font>
    <font>
      <i/>
      <sz val="11"/>
      <color theme="1"/>
      <name val="Times New Roman"/>
      <family val="1"/>
      <charset val="186"/>
    </font>
    <font>
      <i/>
      <sz val="11"/>
      <name val="Times New Roman"/>
      <family val="1"/>
      <charset val="186"/>
    </font>
    <font>
      <sz val="11"/>
      <name val="Times New Roman"/>
      <family val="1"/>
      <charset val="186"/>
    </font>
    <font>
      <sz val="11"/>
      <color theme="0" tint="-0.34998626667073579"/>
      <name val="Times New Roman"/>
      <family val="1"/>
    </font>
    <font>
      <b/>
      <sz val="11"/>
      <color theme="0" tint="-0.34998626667073579"/>
      <name val="Times New Roman"/>
      <family val="1"/>
    </font>
    <font>
      <b/>
      <vertAlign val="superscript"/>
      <sz val="11"/>
      <color theme="0" tint="-0.34998626667073579"/>
      <name val="Times New Roman"/>
      <family val="1"/>
    </font>
    <font>
      <sz val="11"/>
      <name val="Calibri"/>
    </font>
    <font>
      <i/>
      <sz val="9"/>
      <color theme="0" tint="-0.499984740745262"/>
      <name val="Calibri"/>
      <family val="2"/>
    </font>
    <font>
      <sz val="11"/>
      <color theme="0" tint="-0.499984740745262"/>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s>
  <cellStyleXfs count="3">
    <xf numFmtId="0" fontId="0" fillId="0" borderId="0"/>
    <xf numFmtId="0" fontId="6" fillId="0" borderId="0"/>
    <xf numFmtId="9" fontId="5" fillId="0" borderId="0" applyFont="0" applyFill="0" applyBorder="0" applyAlignment="0" applyProtection="0"/>
  </cellStyleXfs>
  <cellXfs count="264">
    <xf numFmtId="0" fontId="0" fillId="0" borderId="0" xfId="0"/>
    <xf numFmtId="0" fontId="8" fillId="0" borderId="0" xfId="0" applyFont="1"/>
    <xf numFmtId="0" fontId="9" fillId="0" borderId="0" xfId="0" applyFont="1"/>
    <xf numFmtId="0" fontId="8" fillId="0" borderId="0" xfId="0" applyFont="1" applyAlignment="1">
      <alignment horizontal="right"/>
    </xf>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9" fontId="2" fillId="0" borderId="0" xfId="0" applyNumberFormat="1" applyFont="1" applyAlignment="1">
      <alignment horizontal="left"/>
    </xf>
    <xf numFmtId="4" fontId="10" fillId="0" borderId="9" xfId="0" applyNumberFormat="1" applyFont="1" applyBorder="1"/>
    <xf numFmtId="3" fontId="10" fillId="0" borderId="0" xfId="0" applyNumberFormat="1" applyFont="1" applyAlignment="1">
      <alignment horizontal="right"/>
    </xf>
    <xf numFmtId="4" fontId="10" fillId="0" borderId="0" xfId="0" applyNumberFormat="1" applyFont="1" applyAlignment="1">
      <alignment horizontal="left"/>
    </xf>
    <xf numFmtId="4" fontId="10" fillId="0" borderId="14" xfId="0" applyNumberFormat="1" applyFont="1" applyBorder="1"/>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9" xfId="0" applyFont="1" applyFill="1" applyBorder="1" applyAlignment="1">
      <alignment horizontal="center"/>
    </xf>
    <xf numFmtId="4" fontId="8" fillId="0" borderId="20"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1" xfId="0" applyFont="1" applyFill="1" applyBorder="1"/>
    <xf numFmtId="0" fontId="8" fillId="0" borderId="22" xfId="0" applyFont="1" applyBorder="1"/>
    <xf numFmtId="0" fontId="8" fillId="0" borderId="23" xfId="0" applyFont="1" applyBorder="1"/>
    <xf numFmtId="0" fontId="10" fillId="2" borderId="24" xfId="0" applyFont="1" applyFill="1" applyBorder="1" applyAlignment="1">
      <alignment horizontal="center"/>
    </xf>
    <xf numFmtId="4" fontId="10" fillId="3" borderId="5" xfId="0" applyNumberFormat="1" applyFont="1" applyFill="1" applyBorder="1" applyAlignment="1">
      <alignment horizontal="right"/>
    </xf>
    <xf numFmtId="0" fontId="12" fillId="0" borderId="0" xfId="0" applyFont="1" applyAlignment="1">
      <alignment horizontal="right"/>
    </xf>
    <xf numFmtId="0" fontId="13" fillId="0" borderId="0" xfId="0" applyFont="1"/>
    <xf numFmtId="0" fontId="10" fillId="0" borderId="0" xfId="0" applyFont="1" applyAlignment="1">
      <alignment horizontal="left" wrapText="1"/>
    </xf>
    <xf numFmtId="0" fontId="9" fillId="0" borderId="0" xfId="0" applyFont="1" applyAlignment="1">
      <alignment horizontal="left" wrapText="1"/>
    </xf>
    <xf numFmtId="9" fontId="8" fillId="0" borderId="0" xfId="2" applyFont="1"/>
    <xf numFmtId="1" fontId="8" fillId="0" borderId="0" xfId="0" applyNumberFormat="1" applyFont="1"/>
    <xf numFmtId="0" fontId="14"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5"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4" fontId="6" fillId="5" borderId="0" xfId="1" applyNumberFormat="1" applyFill="1"/>
    <xf numFmtId="0" fontId="0" fillId="3" borderId="0" xfId="0" applyFill="1"/>
    <xf numFmtId="0" fontId="18" fillId="5" borderId="37" xfId="1" applyFont="1" applyFill="1" applyBorder="1" applyAlignment="1">
      <alignment horizontal="right"/>
    </xf>
    <xf numFmtId="167" fontId="19" fillId="5" borderId="0" xfId="1" applyNumberFormat="1" applyFont="1" applyFill="1"/>
    <xf numFmtId="0" fontId="6" fillId="5" borderId="0" xfId="1" applyFill="1"/>
    <xf numFmtId="168" fontId="6" fillId="5" borderId="0" xfId="1" applyNumberFormat="1" applyFill="1"/>
    <xf numFmtId="0" fontId="7"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0" fontId="20" fillId="7" borderId="0" xfId="0" applyFont="1" applyFill="1" applyProtection="1">
      <protection hidden="1"/>
    </xf>
    <xf numFmtId="0" fontId="0" fillId="7" borderId="0" xfId="0" applyFill="1"/>
    <xf numFmtId="168" fontId="0" fillId="3" borderId="0" xfId="0"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21" fillId="0" borderId="0" xfId="0" applyFont="1"/>
    <xf numFmtId="4" fontId="8" fillId="0" borderId="32" xfId="0" applyNumberFormat="1" applyFont="1" applyBorder="1" applyAlignment="1">
      <alignment horizontal="center" vertical="center" wrapText="1"/>
    </xf>
    <xf numFmtId="4" fontId="8" fillId="0" borderId="6" xfId="0" applyNumberFormat="1" applyFont="1" applyBorder="1" applyAlignment="1">
      <alignment vertical="center" wrapText="1"/>
    </xf>
    <xf numFmtId="4" fontId="22" fillId="3" borderId="6" xfId="0" applyNumberFormat="1" applyFont="1" applyFill="1" applyBorder="1" applyAlignment="1">
      <alignment vertical="center" wrapText="1"/>
    </xf>
    <xf numFmtId="4" fontId="22" fillId="3" borderId="20" xfId="0" applyNumberFormat="1" applyFont="1" applyFill="1" applyBorder="1" applyAlignment="1">
      <alignment vertical="center" wrapText="1"/>
    </xf>
    <xf numFmtId="4" fontId="23" fillId="4" borderId="14" xfId="0" applyNumberFormat="1" applyFont="1" applyFill="1" applyBorder="1" applyAlignment="1">
      <alignment horizontal="right"/>
    </xf>
    <xf numFmtId="4" fontId="23" fillId="4" borderId="15" xfId="0" applyNumberFormat="1" applyFont="1" applyFill="1" applyBorder="1" applyAlignment="1">
      <alignment horizontal="right"/>
    </xf>
    <xf numFmtId="3" fontId="2" fillId="0" borderId="1" xfId="0" applyNumberFormat="1" applyFont="1" applyBorder="1" applyAlignment="1">
      <alignment horizontal="right"/>
    </xf>
    <xf numFmtId="0" fontId="6" fillId="6" borderId="0" xfId="1" applyFill="1"/>
    <xf numFmtId="166" fontId="6" fillId="6" borderId="0" xfId="1" applyNumberFormat="1" applyFill="1"/>
    <xf numFmtId="0" fontId="4" fillId="6" borderId="0" xfId="1" applyFont="1" applyFill="1"/>
    <xf numFmtId="0" fontId="4" fillId="3" borderId="0" xfId="1" applyFont="1" applyFill="1"/>
    <xf numFmtId="0" fontId="26" fillId="5" borderId="0" xfId="1" applyFont="1" applyFill="1"/>
    <xf numFmtId="4" fontId="26" fillId="5" borderId="0" xfId="1" applyNumberFormat="1" applyFont="1" applyFill="1"/>
    <xf numFmtId="0" fontId="27" fillId="3" borderId="0" xfId="0" applyFont="1" applyFill="1"/>
    <xf numFmtId="0" fontId="27" fillId="7" borderId="0" xfId="0" applyFont="1" applyFill="1" applyProtection="1">
      <protection locked="0" hidden="1"/>
    </xf>
    <xf numFmtId="164" fontId="27" fillId="7" borderId="0" xfId="0" applyNumberFormat="1" applyFont="1" applyFill="1" applyProtection="1">
      <protection hidden="1"/>
    </xf>
    <xf numFmtId="169" fontId="27" fillId="7" borderId="0" xfId="2" applyNumberFormat="1" applyFont="1" applyFill="1"/>
    <xf numFmtId="4" fontId="27" fillId="3" borderId="0" xfId="0" applyNumberFormat="1" applyFont="1" applyFill="1"/>
    <xf numFmtId="4" fontId="4" fillId="5" borderId="0" xfId="1" applyNumberFormat="1" applyFont="1" applyFill="1"/>
    <xf numFmtId="168" fontId="27" fillId="3" borderId="0" xfId="0" applyNumberFormat="1" applyFont="1" applyFill="1"/>
    <xf numFmtId="0" fontId="4" fillId="6" borderId="26" xfId="1" applyFont="1" applyFill="1" applyBorder="1"/>
    <xf numFmtId="0" fontId="4" fillId="5" borderId="27" xfId="1" applyFont="1" applyFill="1" applyBorder="1"/>
    <xf numFmtId="0" fontId="27" fillId="3" borderId="27" xfId="0" applyFont="1" applyFill="1" applyBorder="1"/>
    <xf numFmtId="167" fontId="4" fillId="6" borderId="27" xfId="1" applyNumberFormat="1" applyFont="1" applyFill="1" applyBorder="1"/>
    <xf numFmtId="0" fontId="4" fillId="6" borderId="28" xfId="1" applyFont="1" applyFill="1" applyBorder="1"/>
    <xf numFmtId="0" fontId="28" fillId="3" borderId="0" xfId="0" applyFont="1" applyFill="1" applyProtection="1">
      <protection hidden="1"/>
    </xf>
    <xf numFmtId="0" fontId="4" fillId="6" borderId="29" xfId="1" applyFont="1" applyFill="1" applyBorder="1"/>
    <xf numFmtId="0" fontId="4" fillId="6" borderId="30" xfId="1" applyFont="1" applyFill="1" applyBorder="1"/>
    <xf numFmtId="164" fontId="27" fillId="3" borderId="0" xfId="0" applyNumberFormat="1" applyFont="1" applyFill="1" applyProtection="1">
      <protection hidden="1"/>
    </xf>
    <xf numFmtId="167" fontId="27" fillId="3" borderId="0" xfId="0" applyNumberFormat="1" applyFont="1" applyFill="1"/>
    <xf numFmtId="3" fontId="4" fillId="6" borderId="0" xfId="1" applyNumberFormat="1" applyFont="1" applyFill="1"/>
    <xf numFmtId="0" fontId="28" fillId="7" borderId="0" xfId="0" applyFont="1" applyFill="1" applyProtection="1">
      <protection hidden="1"/>
    </xf>
    <xf numFmtId="164" fontId="28" fillId="7" borderId="0" xfId="0" applyNumberFormat="1" applyFont="1" applyFill="1" applyProtection="1">
      <protection hidden="1"/>
    </xf>
    <xf numFmtId="10" fontId="4" fillId="6" borderId="0" xfId="2" applyNumberFormat="1" applyFont="1" applyFill="1" applyBorder="1"/>
    <xf numFmtId="164" fontId="28" fillId="3" borderId="0" xfId="0" applyNumberFormat="1" applyFont="1" applyFill="1" applyProtection="1">
      <protection hidden="1"/>
    </xf>
    <xf numFmtId="4" fontId="4" fillId="6" borderId="0" xfId="1" applyNumberFormat="1" applyFont="1" applyFill="1"/>
    <xf numFmtId="0" fontId="27" fillId="3" borderId="0" xfId="0" applyFont="1" applyFill="1" applyProtection="1">
      <protection locked="0" hidden="1"/>
    </xf>
    <xf numFmtId="0" fontId="4" fillId="6" borderId="23" xfId="1" applyFont="1" applyFill="1" applyBorder="1"/>
    <xf numFmtId="0" fontId="4" fillId="5" borderId="31" xfId="1" applyFont="1" applyFill="1" applyBorder="1"/>
    <xf numFmtId="0" fontId="27" fillId="3" borderId="31" xfId="0" applyFont="1" applyFill="1" applyBorder="1"/>
    <xf numFmtId="166" fontId="4" fillId="6" borderId="31" xfId="1" applyNumberFormat="1" applyFont="1" applyFill="1" applyBorder="1"/>
    <xf numFmtId="0" fontId="4" fillId="6" borderId="25" xfId="1" applyFont="1" applyFill="1" applyBorder="1"/>
    <xf numFmtId="166" fontId="4" fillId="6" borderId="0" xfId="1" applyNumberFormat="1" applyFont="1" applyFill="1"/>
    <xf numFmtId="0" fontId="29" fillId="5" borderId="37" xfId="1" applyFont="1" applyFill="1" applyBorder="1" applyAlignment="1">
      <alignment horizontal="right"/>
    </xf>
    <xf numFmtId="167" fontId="30" fillId="5" borderId="0" xfId="1" applyNumberFormat="1" applyFont="1" applyFill="1"/>
    <xf numFmtId="168" fontId="4" fillId="5" borderId="0" xfId="1" applyNumberFormat="1" applyFont="1" applyFill="1"/>
    <xf numFmtId="10" fontId="4" fillId="6" borderId="0" xfId="2" applyNumberFormat="1" applyFont="1" applyFill="1"/>
    <xf numFmtId="0" fontId="2" fillId="0" borderId="1" xfId="0" applyFont="1" applyBorder="1"/>
    <xf numFmtId="0" fontId="8" fillId="3" borderId="20" xfId="0" applyFont="1" applyFill="1" applyBorder="1" applyAlignment="1">
      <alignment horizontal="center" vertical="center" wrapText="1"/>
    </xf>
    <xf numFmtId="171" fontId="8" fillId="0" borderId="0" xfId="0" applyNumberFormat="1" applyFont="1"/>
    <xf numFmtId="0" fontId="8" fillId="0" borderId="20" xfId="0" applyFont="1" applyBorder="1" applyAlignment="1">
      <alignment vertical="center" wrapText="1"/>
    </xf>
    <xf numFmtId="0" fontId="10" fillId="0" borderId="0" xfId="0" applyFont="1" applyAlignment="1">
      <alignment horizontal="right"/>
    </xf>
    <xf numFmtId="3" fontId="2" fillId="0" borderId="0" xfId="0" applyNumberFormat="1" applyFont="1" applyAlignment="1">
      <alignment horizontal="right"/>
    </xf>
    <xf numFmtId="164" fontId="8" fillId="0" borderId="0" xfId="0" applyNumberFormat="1" applyFont="1"/>
    <xf numFmtId="4" fontId="6" fillId="3" borderId="0" xfId="1" applyNumberFormat="1" applyFill="1"/>
    <xf numFmtId="10" fontId="4" fillId="6" borderId="31" xfId="1" applyNumberFormat="1" applyFont="1" applyFill="1" applyBorder="1"/>
    <xf numFmtId="4" fontId="8" fillId="0" borderId="20" xfId="0" applyNumberFormat="1" applyFont="1" applyBorder="1" applyAlignment="1">
      <alignment horizontal="right" wrapText="1"/>
    </xf>
    <xf numFmtId="0" fontId="25" fillId="0" borderId="0" xfId="0" applyFont="1" applyAlignment="1">
      <alignment vertical="center" wrapText="1"/>
    </xf>
    <xf numFmtId="0" fontId="24" fillId="0" borderId="0" xfId="0" applyFont="1" applyAlignment="1">
      <alignment wrapText="1"/>
    </xf>
    <xf numFmtId="4" fontId="8" fillId="0" borderId="0" xfId="0" applyNumberFormat="1" applyFont="1" applyAlignment="1">
      <alignment wrapText="1"/>
    </xf>
    <xf numFmtId="4" fontId="10" fillId="2" borderId="8" xfId="0" applyNumberFormat="1" applyFont="1" applyFill="1" applyBorder="1" applyAlignment="1">
      <alignment horizontal="right"/>
    </xf>
    <xf numFmtId="4" fontId="10" fillId="3" borderId="8" xfId="0" applyNumberFormat="1" applyFont="1" applyFill="1" applyBorder="1" applyAlignment="1">
      <alignment horizontal="right"/>
    </xf>
    <xf numFmtId="4" fontId="23" fillId="4" borderId="39" xfId="0" applyNumberFormat="1" applyFont="1" applyFill="1" applyBorder="1" applyAlignment="1">
      <alignment horizontal="right"/>
    </xf>
    <xf numFmtId="4" fontId="8" fillId="0" borderId="0" xfId="0" applyNumberFormat="1" applyFont="1"/>
    <xf numFmtId="0" fontId="10" fillId="2" borderId="3" xfId="0" applyFont="1" applyFill="1" applyBorder="1" applyAlignment="1">
      <alignment horizontal="center" wrapText="1"/>
    </xf>
    <xf numFmtId="4" fontId="10" fillId="2" borderId="6" xfId="0" applyNumberFormat="1" applyFont="1" applyFill="1" applyBorder="1" applyAlignment="1">
      <alignment horizontal="right"/>
    </xf>
    <xf numFmtId="4" fontId="10" fillId="3" borderId="6" xfId="0" applyNumberFormat="1" applyFont="1" applyFill="1" applyBorder="1" applyAlignment="1">
      <alignment horizontal="right"/>
    </xf>
    <xf numFmtId="0" fontId="10" fillId="2" borderId="33" xfId="0" applyFont="1" applyFill="1" applyBorder="1" applyAlignment="1">
      <alignment horizontal="center" wrapText="1"/>
    </xf>
    <xf numFmtId="4" fontId="10" fillId="4" borderId="40" xfId="0" applyNumberFormat="1" applyFont="1" applyFill="1" applyBorder="1" applyAlignment="1">
      <alignment horizontal="right"/>
    </xf>
    <xf numFmtId="0" fontId="10" fillId="2" borderId="41" xfId="0" applyFont="1" applyFill="1" applyBorder="1" applyAlignment="1">
      <alignment horizontal="center"/>
    </xf>
    <xf numFmtId="4" fontId="8" fillId="0" borderId="16" xfId="0" applyNumberFormat="1" applyFont="1" applyBorder="1" applyAlignment="1">
      <alignment wrapText="1"/>
    </xf>
    <xf numFmtId="0" fontId="10" fillId="2" borderId="23" xfId="0" applyFont="1" applyFill="1" applyBorder="1" applyAlignment="1">
      <alignment horizontal="center"/>
    </xf>
    <xf numFmtId="4" fontId="22" fillId="3" borderId="16" xfId="0" applyNumberFormat="1" applyFont="1" applyFill="1" applyBorder="1" applyAlignment="1">
      <alignment vertical="center" wrapText="1"/>
    </xf>
    <xf numFmtId="4" fontId="22" fillId="3" borderId="26" xfId="0" applyNumberFormat="1" applyFont="1" applyFill="1" applyBorder="1" applyAlignment="1">
      <alignment vertical="center" wrapText="1"/>
    </xf>
    <xf numFmtId="2" fontId="22" fillId="0" borderId="0" xfId="0" applyNumberFormat="1" applyFont="1" applyAlignment="1">
      <alignment horizontal="right"/>
    </xf>
    <xf numFmtId="2" fontId="22" fillId="0" borderId="16" xfId="0" applyNumberFormat="1" applyFont="1" applyBorder="1" applyAlignment="1">
      <alignment horizontal="right"/>
    </xf>
    <xf numFmtId="0" fontId="8" fillId="2" borderId="44" xfId="0" applyFont="1" applyFill="1" applyBorder="1"/>
    <xf numFmtId="4" fontId="34" fillId="0" borderId="6" xfId="0" applyNumberFormat="1" applyFont="1" applyBorder="1" applyAlignment="1">
      <alignment horizontal="right" wrapText="1"/>
    </xf>
    <xf numFmtId="4" fontId="35" fillId="2" borderId="7" xfId="0" applyNumberFormat="1" applyFont="1" applyFill="1" applyBorder="1" applyAlignment="1">
      <alignment horizontal="right"/>
    </xf>
    <xf numFmtId="4" fontId="35" fillId="3" borderId="9" xfId="0" applyNumberFormat="1" applyFont="1" applyFill="1" applyBorder="1" applyAlignment="1">
      <alignment horizontal="right"/>
    </xf>
    <xf numFmtId="4" fontId="35" fillId="2" borderId="6" xfId="0" applyNumberFormat="1" applyFont="1" applyFill="1" applyBorder="1" applyAlignment="1">
      <alignment horizontal="center"/>
    </xf>
    <xf numFmtId="4" fontId="34" fillId="3" borderId="6" xfId="0" applyNumberFormat="1" applyFont="1" applyFill="1" applyBorder="1" applyAlignment="1">
      <alignment vertical="center" wrapText="1"/>
    </xf>
    <xf numFmtId="4" fontId="35" fillId="4" borderId="14" xfId="0" applyNumberFormat="1" applyFont="1" applyFill="1" applyBorder="1" applyAlignment="1">
      <alignment horizontal="right"/>
    </xf>
    <xf numFmtId="4" fontId="8" fillId="0" borderId="0" xfId="0" applyNumberFormat="1" applyFont="1" applyAlignment="1">
      <alignment horizontal="right"/>
    </xf>
    <xf numFmtId="165" fontId="31" fillId="0" borderId="0" xfId="0" applyNumberFormat="1" applyFont="1"/>
    <xf numFmtId="0" fontId="31" fillId="0" borderId="0" xfId="0" applyFont="1"/>
    <xf numFmtId="0" fontId="35" fillId="2" borderId="3" xfId="0" applyFont="1" applyFill="1" applyBorder="1" applyAlignment="1">
      <alignment horizontal="center"/>
    </xf>
    <xf numFmtId="4" fontId="35" fillId="0" borderId="9" xfId="0" applyNumberFormat="1" applyFont="1" applyBorder="1" applyAlignment="1">
      <alignment horizontal="right"/>
    </xf>
    <xf numFmtId="4" fontId="34" fillId="0" borderId="9" xfId="0" applyNumberFormat="1" applyFont="1" applyBorder="1" applyAlignment="1">
      <alignment horizontal="right"/>
    </xf>
    <xf numFmtId="4" fontId="35" fillId="0" borderId="9" xfId="0" applyNumberFormat="1" applyFont="1" applyBorder="1"/>
    <xf numFmtId="4" fontId="35" fillId="0" borderId="14" xfId="0" applyNumberFormat="1" applyFont="1" applyBorder="1"/>
    <xf numFmtId="4" fontId="22" fillId="0" borderId="0" xfId="0" applyNumberFormat="1" applyFont="1" applyAlignment="1">
      <alignment horizontal="right"/>
    </xf>
    <xf numFmtId="4" fontId="22" fillId="3" borderId="6" xfId="0" applyNumberFormat="1" applyFont="1" applyFill="1" applyBorder="1" applyAlignment="1">
      <alignment horizontal="right" vertical="center" wrapText="1"/>
    </xf>
    <xf numFmtId="4" fontId="22" fillId="3" borderId="20" xfId="0" applyNumberFormat="1" applyFont="1" applyFill="1" applyBorder="1" applyAlignment="1">
      <alignment horizontal="right" vertical="center" wrapText="1"/>
    </xf>
    <xf numFmtId="4" fontId="8" fillId="8" borderId="6" xfId="0" applyNumberFormat="1" applyFont="1" applyFill="1" applyBorder="1" applyAlignment="1">
      <alignment horizontal="right" wrapText="1"/>
    </xf>
    <xf numFmtId="4" fontId="8" fillId="8" borderId="20" xfId="0" applyNumberFormat="1" applyFont="1" applyFill="1" applyBorder="1" applyAlignment="1">
      <alignment wrapText="1"/>
    </xf>
    <xf numFmtId="4" fontId="22" fillId="8" borderId="6" xfId="0" applyNumberFormat="1" applyFont="1" applyFill="1" applyBorder="1" applyAlignment="1">
      <alignment vertical="center" wrapText="1"/>
    </xf>
    <xf numFmtId="4" fontId="22" fillId="8" borderId="20" xfId="0" applyNumberFormat="1" applyFont="1" applyFill="1" applyBorder="1" applyAlignment="1">
      <alignment vertical="center" wrapText="1"/>
    </xf>
    <xf numFmtId="4" fontId="10" fillId="8" borderId="9" xfId="0" applyNumberFormat="1" applyFont="1" applyFill="1" applyBorder="1" applyAlignment="1">
      <alignment horizontal="right"/>
    </xf>
    <xf numFmtId="4" fontId="10" fillId="8" borderId="10" xfId="0" applyNumberFormat="1" applyFont="1" applyFill="1" applyBorder="1" applyAlignment="1">
      <alignment horizontal="right"/>
    </xf>
    <xf numFmtId="4" fontId="8" fillId="8" borderId="9" xfId="0" applyNumberFormat="1" applyFont="1" applyFill="1" applyBorder="1" applyAlignment="1">
      <alignment horizontal="right"/>
    </xf>
    <xf numFmtId="4" fontId="10" fillId="8" borderId="9" xfId="0" applyNumberFormat="1" applyFont="1" applyFill="1" applyBorder="1"/>
    <xf numFmtId="4" fontId="10" fillId="8" borderId="14" xfId="0" applyNumberFormat="1" applyFont="1" applyFill="1" applyBorder="1"/>
    <xf numFmtId="4" fontId="2" fillId="8" borderId="15" xfId="0" applyNumberFormat="1" applyFont="1" applyFill="1" applyBorder="1"/>
    <xf numFmtId="4" fontId="23" fillId="9" borderId="14" xfId="0" applyNumberFormat="1" applyFont="1" applyFill="1" applyBorder="1" applyAlignment="1">
      <alignment horizontal="right"/>
    </xf>
    <xf numFmtId="4" fontId="23" fillId="9" borderId="15" xfId="0" applyNumberFormat="1" applyFont="1" applyFill="1" applyBorder="1" applyAlignment="1">
      <alignment horizontal="right"/>
    </xf>
    <xf numFmtId="0" fontId="10" fillId="10" borderId="3" xfId="0" applyFont="1" applyFill="1" applyBorder="1" applyAlignment="1">
      <alignment horizontal="center"/>
    </xf>
    <xf numFmtId="0" fontId="10" fillId="10" borderId="19" xfId="0" applyFont="1" applyFill="1" applyBorder="1" applyAlignment="1">
      <alignment horizontal="center"/>
    </xf>
    <xf numFmtId="4" fontId="2" fillId="10" borderId="7" xfId="0" applyNumberFormat="1" applyFont="1" applyFill="1" applyBorder="1" applyAlignment="1">
      <alignment horizontal="right"/>
    </xf>
    <xf numFmtId="4" fontId="10" fillId="10" borderId="5" xfId="0" applyNumberFormat="1" applyFont="1" applyFill="1" applyBorder="1" applyAlignment="1">
      <alignment horizontal="right"/>
    </xf>
    <xf numFmtId="0" fontId="35" fillId="2" borderId="41" xfId="0" applyFont="1" applyFill="1" applyBorder="1" applyAlignment="1">
      <alignment horizontal="center"/>
    </xf>
    <xf numFmtId="4" fontId="34" fillId="0" borderId="16" xfId="0" applyNumberFormat="1" applyFont="1" applyBorder="1" applyAlignment="1">
      <alignment wrapText="1"/>
    </xf>
    <xf numFmtId="4" fontId="35" fillId="2" borderId="8" xfId="0" applyNumberFormat="1" applyFont="1" applyFill="1" applyBorder="1" applyAlignment="1">
      <alignment horizontal="right"/>
    </xf>
    <xf numFmtId="4" fontId="35" fillId="3" borderId="8" xfId="0" applyNumberFormat="1" applyFont="1" applyFill="1" applyBorder="1" applyAlignment="1">
      <alignment horizontal="right"/>
    </xf>
    <xf numFmtId="0" fontId="35" fillId="2" borderId="23" xfId="0" applyFont="1" applyFill="1" applyBorder="1" applyAlignment="1">
      <alignment horizontal="center"/>
    </xf>
    <xf numFmtId="4" fontId="34" fillId="3" borderId="16" xfId="0" applyNumberFormat="1" applyFont="1" applyFill="1" applyBorder="1" applyAlignment="1">
      <alignment vertical="center" wrapText="1"/>
    </xf>
    <xf numFmtId="4" fontId="35" fillId="4" borderId="39" xfId="0" applyNumberFormat="1" applyFont="1" applyFill="1" applyBorder="1" applyAlignment="1">
      <alignment horizontal="right"/>
    </xf>
    <xf numFmtId="4" fontId="35" fillId="0" borderId="0" xfId="0" applyNumberFormat="1" applyFont="1" applyAlignment="1">
      <alignment horizontal="right"/>
    </xf>
    <xf numFmtId="4" fontId="35" fillId="0" borderId="39" xfId="0" applyNumberFormat="1" applyFont="1" applyBorder="1"/>
    <xf numFmtId="0" fontId="10" fillId="2" borderId="17" xfId="0" applyFont="1" applyFill="1" applyBorder="1" applyAlignment="1">
      <alignment horizontal="center"/>
    </xf>
    <xf numFmtId="4" fontId="8" fillId="0" borderId="18" xfId="0" applyNumberFormat="1" applyFont="1" applyBorder="1" applyAlignment="1">
      <alignment horizontal="right" wrapText="1"/>
    </xf>
    <xf numFmtId="4" fontId="2" fillId="2" borderId="8" xfId="0" applyNumberFormat="1" applyFont="1" applyFill="1" applyBorder="1" applyAlignment="1">
      <alignment horizontal="right"/>
    </xf>
    <xf numFmtId="4" fontId="11" fillId="3" borderId="0" xfId="0" applyNumberFormat="1" applyFont="1" applyFill="1" applyAlignment="1">
      <alignment horizontal="right"/>
    </xf>
    <xf numFmtId="4" fontId="10" fillId="2" borderId="18" xfId="0" applyNumberFormat="1" applyFont="1" applyFill="1" applyBorder="1" applyAlignment="1">
      <alignment horizontal="center"/>
    </xf>
    <xf numFmtId="4" fontId="22" fillId="3" borderId="18" xfId="0" applyNumberFormat="1" applyFont="1" applyFill="1" applyBorder="1" applyAlignment="1">
      <alignment vertical="center" wrapText="1"/>
    </xf>
    <xf numFmtId="4" fontId="10" fillId="0" borderId="0" xfId="0" applyNumberFormat="1" applyFont="1"/>
    <xf numFmtId="4" fontId="10" fillId="0" borderId="39" xfId="0" applyNumberFormat="1" applyFont="1" applyBorder="1"/>
    <xf numFmtId="169" fontId="37" fillId="6" borderId="31" xfId="1" applyNumberFormat="1" applyFont="1" applyFill="1" applyBorder="1"/>
    <xf numFmtId="0" fontId="9" fillId="0" borderId="0" xfId="0" applyFont="1" applyAlignment="1">
      <alignment horizontal="left" wrapText="1"/>
    </xf>
    <xf numFmtId="0" fontId="25" fillId="0" borderId="0" xfId="0" applyFont="1" applyAlignment="1">
      <alignment horizontal="left" vertical="center" wrapText="1"/>
    </xf>
    <xf numFmtId="0" fontId="24" fillId="0" borderId="0" xfId="0" applyFont="1" applyAlignment="1">
      <alignment horizontal="center" wrapText="1"/>
    </xf>
    <xf numFmtId="0" fontId="8" fillId="0" borderId="16" xfId="0" applyFont="1" applyBorder="1"/>
    <xf numFmtId="0" fontId="8" fillId="0" borderId="8" xfId="0" applyFont="1" applyBorder="1"/>
    <xf numFmtId="0" fontId="1" fillId="3" borderId="35" xfId="0" applyFont="1" applyFill="1" applyBorder="1" applyAlignment="1">
      <alignment horizontal="center" vertical="center" wrapText="1"/>
    </xf>
    <xf numFmtId="0" fontId="8" fillId="3" borderId="36" xfId="0" applyFont="1" applyFill="1" applyBorder="1" applyAlignment="1">
      <alignment horizontal="center" vertical="center" wrapText="1"/>
    </xf>
    <xf numFmtId="4" fontId="8" fillId="0" borderId="32"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0" fontId="10" fillId="0" borderId="0" xfId="0" applyFont="1" applyAlignment="1">
      <alignment horizontal="left" wrapText="1"/>
    </xf>
    <xf numFmtId="0" fontId="8" fillId="0" borderId="32" xfId="0" applyFont="1" applyBorder="1" applyAlignment="1">
      <alignment horizontal="center" vertical="center"/>
    </xf>
    <xf numFmtId="0" fontId="8" fillId="0" borderId="34" xfId="0" applyFont="1" applyBorder="1" applyAlignment="1">
      <alignment horizontal="center" vertical="center"/>
    </xf>
    <xf numFmtId="0" fontId="8" fillId="0" borderId="9" xfId="0" applyFont="1" applyBorder="1" applyAlignment="1">
      <alignment horizontal="center" vertical="center"/>
    </xf>
    <xf numFmtId="0" fontId="8" fillId="0" borderId="42" xfId="0" applyFont="1" applyBorder="1" applyAlignment="1">
      <alignment horizontal="center" vertical="center"/>
    </xf>
    <xf numFmtId="0" fontId="8" fillId="0" borderId="3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xf numFmtId="0" fontId="8" fillId="0" borderId="36" xfId="0" applyFont="1" applyBorder="1" applyAlignment="1">
      <alignment horizontal="center" vertical="center" wrapText="1"/>
    </xf>
    <xf numFmtId="4" fontId="1" fillId="0" borderId="43" xfId="0" applyNumberFormat="1" applyFont="1" applyBorder="1" applyAlignment="1">
      <alignment horizontal="center" vertical="center" wrapText="1"/>
    </xf>
    <xf numFmtId="4" fontId="1" fillId="0" borderId="9" xfId="0" applyNumberFormat="1" applyFont="1" applyBorder="1" applyAlignment="1">
      <alignment horizontal="center" vertical="center" wrapText="1"/>
    </xf>
    <xf numFmtId="4" fontId="1" fillId="0" borderId="42" xfId="0" applyNumberFormat="1" applyFont="1" applyBorder="1" applyAlignment="1">
      <alignment horizontal="center" vertical="center" wrapText="1"/>
    </xf>
    <xf numFmtId="3" fontId="32" fillId="0" borderId="0" xfId="0" applyNumberFormat="1" applyFont="1" applyAlignment="1">
      <alignment horizontal="center"/>
    </xf>
    <xf numFmtId="3" fontId="32" fillId="0" borderId="9" xfId="0" applyNumberFormat="1" applyFont="1" applyBorder="1" applyAlignment="1">
      <alignment horizontal="center"/>
    </xf>
    <xf numFmtId="3" fontId="33" fillId="0" borderId="39" xfId="0" applyNumberFormat="1" applyFont="1" applyBorder="1" applyAlignment="1">
      <alignment horizontal="center"/>
    </xf>
    <xf numFmtId="3" fontId="2" fillId="10" borderId="2" xfId="0" applyNumberFormat="1" applyFont="1" applyFill="1" applyBorder="1" applyAlignment="1">
      <alignment horizontal="center"/>
    </xf>
    <xf numFmtId="3" fontId="2" fillId="10" borderId="38" xfId="0" applyNumberFormat="1" applyFont="1" applyFill="1" applyBorder="1" applyAlignment="1">
      <alignment horizontal="center"/>
    </xf>
    <xf numFmtId="3" fontId="2" fillId="10" borderId="4" xfId="0" applyNumberFormat="1" applyFont="1" applyFill="1" applyBorder="1" applyAlignment="1">
      <alignment horizontal="center"/>
    </xf>
    <xf numFmtId="3" fontId="32" fillId="0" borderId="10" xfId="0" applyNumberFormat="1" applyFont="1" applyBorder="1" applyAlignment="1">
      <alignment horizontal="center"/>
    </xf>
    <xf numFmtId="3" fontId="33" fillId="0" borderId="14" xfId="0" applyNumberFormat="1" applyFont="1" applyBorder="1" applyAlignment="1">
      <alignment horizontal="center"/>
    </xf>
    <xf numFmtId="3" fontId="33" fillId="0" borderId="15" xfId="0" applyNumberFormat="1" applyFont="1" applyBorder="1" applyAlignment="1">
      <alignment horizontal="center"/>
    </xf>
    <xf numFmtId="167" fontId="38" fillId="5" borderId="0" xfId="1" applyNumberFormat="1" applyFont="1" applyFill="1"/>
    <xf numFmtId="0" fontId="39" fillId="5" borderId="0" xfId="1" applyFont="1" applyFill="1"/>
    <xf numFmtId="4" fontId="39" fillId="5" borderId="0" xfId="1" applyNumberFormat="1" applyFont="1" applyFill="1"/>
    <xf numFmtId="168" fontId="39" fillId="5" borderId="0" xfId="1" applyNumberFormat="1" applyFont="1" applyFill="1"/>
    <xf numFmtId="4" fontId="15" fillId="5" borderId="0" xfId="1" applyNumberFormat="1" applyFont="1" applyFill="1" applyAlignment="1">
      <alignment horizontal="right"/>
    </xf>
    <xf numFmtId="4" fontId="4" fillId="5" borderId="0" xfId="1" applyNumberFormat="1" applyFont="1" applyFill="1" applyAlignment="1">
      <alignment horizontal="right"/>
    </xf>
    <xf numFmtId="4" fontId="16" fillId="5" borderId="0" xfId="1" applyNumberFormat="1" applyFont="1" applyFill="1"/>
    <xf numFmtId="4" fontId="17" fillId="3" borderId="0" xfId="1" applyNumberFormat="1" applyFont="1" applyFill="1"/>
    <xf numFmtId="4" fontId="18" fillId="5" borderId="37" xfId="1" applyNumberFormat="1" applyFont="1" applyFill="1" applyBorder="1" applyAlignment="1">
      <alignment horizontal="right"/>
    </xf>
    <xf numFmtId="4" fontId="22" fillId="0" borderId="6" xfId="0" applyNumberFormat="1" applyFont="1" applyBorder="1" applyAlignment="1">
      <alignment horizontal="right" wrapText="1"/>
    </xf>
    <xf numFmtId="4" fontId="22" fillId="0" borderId="20" xfId="0" applyNumberFormat="1" applyFont="1" applyBorder="1" applyAlignment="1">
      <alignment wrapText="1"/>
    </xf>
    <xf numFmtId="2" fontId="8" fillId="0" borderId="0" xfId="0" applyNumberFormat="1" applyFont="1" applyAlignment="1">
      <alignment horizontal="left" indent="2"/>
    </xf>
    <xf numFmtId="4" fontId="8" fillId="3" borderId="6" xfId="0" applyNumberFormat="1" applyFont="1" applyFill="1" applyBorder="1" applyAlignment="1">
      <alignment horizontal="right" wrapText="1"/>
    </xf>
    <xf numFmtId="4" fontId="8" fillId="3" borderId="20" xfId="0" applyNumberFormat="1" applyFont="1" applyFill="1" applyBorder="1" applyAlignment="1">
      <alignment wrapText="1"/>
    </xf>
    <xf numFmtId="4" fontId="8" fillId="3" borderId="18" xfId="0" applyNumberFormat="1" applyFont="1" applyFill="1" applyBorder="1" applyAlignment="1">
      <alignment horizontal="right" wrapText="1"/>
    </xf>
    <xf numFmtId="4" fontId="8" fillId="3" borderId="16" xfId="0" applyNumberFormat="1" applyFont="1" applyFill="1" applyBorder="1" applyAlignment="1">
      <alignment wrapText="1"/>
    </xf>
    <xf numFmtId="4" fontId="10" fillId="3" borderId="9" xfId="0" applyNumberFormat="1" applyFont="1" applyFill="1" applyBorder="1" applyAlignment="1">
      <alignment horizontal="right"/>
    </xf>
    <xf numFmtId="4" fontId="10" fillId="3" borderId="10" xfId="0" applyNumberFormat="1" applyFont="1" applyFill="1" applyBorder="1" applyAlignment="1">
      <alignment horizontal="right"/>
    </xf>
    <xf numFmtId="4" fontId="8" fillId="3" borderId="9" xfId="0" applyNumberFormat="1" applyFont="1" applyFill="1" applyBorder="1" applyAlignment="1">
      <alignment horizontal="right"/>
    </xf>
    <xf numFmtId="4" fontId="10" fillId="3" borderId="9" xfId="0" applyNumberFormat="1" applyFont="1" applyFill="1" applyBorder="1"/>
    <xf numFmtId="4" fontId="10" fillId="3" borderId="14" xfId="0" applyNumberFormat="1" applyFont="1" applyFill="1" applyBorder="1"/>
    <xf numFmtId="4" fontId="2" fillId="3" borderId="15" xfId="0" applyNumberFormat="1" applyFont="1" applyFill="1" applyBorder="1"/>
  </cellXfs>
  <cellStyles count="3">
    <cellStyle name="Normaallaad 4" xfId="1" xr:uid="{00000000-0005-0000-0000-000001000000}"/>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yyr.rkas.ee/api/lease-offers/webdav/authtoken/71a7f32b502745af8c592eac6acd2f6a/files/1331/Lisa_3_&#220;&#252;r_ja_k&#245;rvalteenuste_tasu_kulup&#245;hine.xlsx" TargetMode="External"/><Relationship Id="rId1" Type="http://schemas.openxmlformats.org/officeDocument/2006/relationships/externalLinkPath" Target="https://yyr.rkas.ee/api/lease-offers/webdav/authtoken/71a7f32b502745af8c592eac6acd2f6a/files/1331/Lisa_3_&#220;&#252;r_ja_k&#245;rvalteenuste_tasu_kulup&#245;hi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a 3"/>
      <sheetName val="Abitabel"/>
      <sheetName val="Annuiteetgraafik BIL"/>
      <sheetName val="Annuiteetgraafik BIL_lisanduv"/>
      <sheetName val="Annuiteetgraafik PP (lisa 6.1)"/>
      <sheetName val="Annuiteetgraafik TS (lisa 6.1)"/>
    </sheetNames>
    <sheetDataSet>
      <sheetData sheetId="0"/>
      <sheetData sheetId="1"/>
      <sheetData sheetId="2">
        <row r="17">
          <cell r="F17">
            <v>960.45</v>
          </cell>
        </row>
      </sheetData>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B1D9E-E1B0-4D8B-A801-28CB782797B1}">
  <dimension ref="A1:J44"/>
  <sheetViews>
    <sheetView tabSelected="1" workbookViewId="0"/>
  </sheetViews>
  <sheetFormatPr defaultRowHeight="15" x14ac:dyDescent="0.25"/>
  <cols>
    <col min="1" max="1" width="2.28515625" customWidth="1"/>
    <col min="4" max="4" width="58.85546875" customWidth="1"/>
    <col min="5" max="8" width="14.7109375" customWidth="1"/>
    <col min="9" max="9" width="31.140625" customWidth="1"/>
    <col min="10" max="10" width="35.42578125" customWidth="1"/>
  </cols>
  <sheetData>
    <row r="1" spans="1:10" x14ac:dyDescent="0.25">
      <c r="A1" s="1"/>
      <c r="B1" s="1"/>
      <c r="C1" s="1"/>
      <c r="D1" s="1"/>
      <c r="E1" s="1"/>
      <c r="F1" s="1"/>
      <c r="G1" s="1"/>
      <c r="H1" s="1"/>
      <c r="I1" s="1"/>
      <c r="J1" s="48" t="s">
        <v>66</v>
      </c>
    </row>
    <row r="2" spans="1:10" x14ac:dyDescent="0.25">
      <c r="A2" s="1"/>
      <c r="B2" s="1"/>
      <c r="C2" s="1"/>
      <c r="D2" s="1"/>
      <c r="E2" s="1"/>
      <c r="F2" s="1"/>
      <c r="G2" s="1"/>
      <c r="H2" s="1"/>
      <c r="I2" s="1"/>
      <c r="J2" s="1"/>
    </row>
    <row r="3" spans="1:10" ht="18.75" x14ac:dyDescent="0.3">
      <c r="A3" s="214" t="s">
        <v>85</v>
      </c>
      <c r="B3" s="214"/>
      <c r="C3" s="214"/>
      <c r="D3" s="214"/>
      <c r="E3" s="214"/>
      <c r="F3" s="214"/>
      <c r="G3" s="214"/>
      <c r="H3" s="214"/>
      <c r="I3" s="214"/>
      <c r="J3" s="214"/>
    </row>
    <row r="4" spans="1:10" x14ac:dyDescent="0.25">
      <c r="A4" s="1"/>
      <c r="B4" s="1"/>
      <c r="C4" s="1"/>
      <c r="D4" s="1"/>
      <c r="E4" s="1"/>
      <c r="F4" s="1"/>
      <c r="G4" s="1"/>
      <c r="H4" s="1"/>
      <c r="I4" s="1"/>
      <c r="J4" s="1"/>
    </row>
    <row r="5" spans="1:10" x14ac:dyDescent="0.25">
      <c r="A5" s="1"/>
      <c r="B5" s="1"/>
      <c r="C5" s="3" t="s">
        <v>10</v>
      </c>
      <c r="D5" s="6" t="s">
        <v>58</v>
      </c>
      <c r="E5" s="1"/>
      <c r="F5" s="1"/>
      <c r="G5" s="1"/>
      <c r="H5" s="1"/>
      <c r="I5" s="137"/>
      <c r="J5" s="1"/>
    </row>
    <row r="6" spans="1:10" x14ac:dyDescent="0.25">
      <c r="A6" s="1"/>
      <c r="B6" s="1"/>
      <c r="C6" s="3" t="s">
        <v>11</v>
      </c>
      <c r="D6" s="131" t="s">
        <v>59</v>
      </c>
      <c r="E6" s="1"/>
      <c r="F6" s="1"/>
      <c r="G6" s="1"/>
      <c r="H6" s="1"/>
      <c r="I6" s="1"/>
      <c r="J6" s="54"/>
    </row>
    <row r="7" spans="1:10" ht="15.75" x14ac:dyDescent="0.25">
      <c r="A7" s="1"/>
      <c r="B7" s="1"/>
      <c r="C7" s="1"/>
      <c r="D7" s="1"/>
      <c r="E7" s="137"/>
      <c r="F7" s="1"/>
      <c r="G7" s="1"/>
      <c r="H7" s="1"/>
      <c r="I7" s="1"/>
      <c r="J7" s="2"/>
    </row>
    <row r="8" spans="1:10" ht="17.25" x14ac:dyDescent="0.25">
      <c r="A8" s="1"/>
      <c r="B8" s="1"/>
      <c r="C8" s="1"/>
      <c r="D8" s="4" t="s">
        <v>22</v>
      </c>
      <c r="E8" s="5">
        <v>529.79999999999995</v>
      </c>
      <c r="F8" s="6" t="s">
        <v>27</v>
      </c>
      <c r="G8" s="5">
        <v>529.79999999999995</v>
      </c>
      <c r="H8" s="6" t="s">
        <v>27</v>
      </c>
      <c r="I8" s="7"/>
      <c r="J8" s="1"/>
    </row>
    <row r="9" spans="1:10" ht="17.25" x14ac:dyDescent="0.25">
      <c r="A9" s="1"/>
      <c r="B9" s="1"/>
      <c r="C9" s="1"/>
      <c r="D9" s="4" t="s">
        <v>15</v>
      </c>
      <c r="E9" s="90">
        <v>10011</v>
      </c>
      <c r="F9" s="6" t="s">
        <v>27</v>
      </c>
      <c r="G9" s="90">
        <v>10011</v>
      </c>
      <c r="H9" s="6" t="s">
        <v>27</v>
      </c>
      <c r="I9" s="7"/>
      <c r="J9" s="1"/>
    </row>
    <row r="10" spans="1:10" x14ac:dyDescent="0.25">
      <c r="A10" s="1"/>
      <c r="B10" s="1"/>
      <c r="C10" s="1"/>
      <c r="D10" s="135"/>
      <c r="E10" s="136"/>
      <c r="F10" s="7"/>
      <c r="G10" s="136"/>
      <c r="H10" s="7"/>
      <c r="I10" s="7"/>
      <c r="J10" s="1"/>
    </row>
    <row r="11" spans="1:10" ht="15.75" thickBot="1" x14ac:dyDescent="0.3">
      <c r="A11" s="1"/>
      <c r="B11" s="1"/>
      <c r="C11" s="1"/>
      <c r="D11" s="135"/>
      <c r="E11" s="235" t="s">
        <v>83</v>
      </c>
      <c r="F11" s="235"/>
      <c r="G11" s="235" t="s">
        <v>80</v>
      </c>
      <c r="H11" s="235"/>
      <c r="I11" s="7"/>
      <c r="J11" s="1"/>
    </row>
    <row r="12" spans="1:10" ht="17.25" x14ac:dyDescent="0.25">
      <c r="A12" s="1"/>
      <c r="B12" s="8" t="s">
        <v>18</v>
      </c>
      <c r="C12" s="43"/>
      <c r="D12" s="43"/>
      <c r="E12" s="9" t="s">
        <v>28</v>
      </c>
      <c r="F12" s="39" t="s">
        <v>8</v>
      </c>
      <c r="G12" s="203" t="s">
        <v>28</v>
      </c>
      <c r="H12" s="153" t="s">
        <v>8</v>
      </c>
      <c r="I12" s="148" t="s">
        <v>23</v>
      </c>
      <c r="J12" s="10" t="s">
        <v>12</v>
      </c>
    </row>
    <row r="13" spans="1:10" x14ac:dyDescent="0.25">
      <c r="A13" s="1"/>
      <c r="B13" s="42"/>
      <c r="C13" s="58" t="s">
        <v>52</v>
      </c>
      <c r="D13" s="59"/>
      <c r="E13" s="254">
        <f>F13/$E$8</f>
        <v>1.8992085583124261</v>
      </c>
      <c r="F13" s="255">
        <f>'Annuiteetgraafik BIL'!F17+'Annuiteetgraafik BIL_lisanduv'!F17</f>
        <v>1006.2006941939233</v>
      </c>
      <c r="G13" s="256">
        <f t="shared" ref="G13:G20" si="0">H13/$G$8</f>
        <v>1.9085338528544928</v>
      </c>
      <c r="H13" s="257">
        <f>'[1]Annuiteetgraafik BIL'!F17+'Annuiteetgraafik BIL_lisanduv'!F18</f>
        <v>1011.1412352423102</v>
      </c>
      <c r="I13" s="222" t="s">
        <v>57</v>
      </c>
      <c r="J13" s="134"/>
    </row>
    <row r="14" spans="1:10" x14ac:dyDescent="0.25">
      <c r="A14" s="1"/>
      <c r="B14" s="42"/>
      <c r="C14" s="58" t="s">
        <v>67</v>
      </c>
      <c r="D14" s="59"/>
      <c r="E14" s="254">
        <f t="shared" ref="E14:E20" si="1">F14/$E$8</f>
        <v>2.1752548131370331</v>
      </c>
      <c r="F14" s="255">
        <v>1152.45</v>
      </c>
      <c r="G14" s="204">
        <f t="shared" si="0"/>
        <v>2.1752548131370331</v>
      </c>
      <c r="H14" s="154">
        <f>F14</f>
        <v>1152.45</v>
      </c>
      <c r="I14" s="223"/>
      <c r="J14" s="226" t="s">
        <v>72</v>
      </c>
    </row>
    <row r="15" spans="1:10" x14ac:dyDescent="0.25">
      <c r="A15" s="1"/>
      <c r="B15" s="42"/>
      <c r="C15" s="58" t="s">
        <v>68</v>
      </c>
      <c r="D15" s="59"/>
      <c r="E15" s="254">
        <f t="shared" si="1"/>
        <v>8.9864099660249164E-2</v>
      </c>
      <c r="F15" s="255">
        <v>47.61</v>
      </c>
      <c r="G15" s="204">
        <f t="shared" si="0"/>
        <v>8.9864099660249164E-2</v>
      </c>
      <c r="H15" s="154">
        <f>F15</f>
        <v>47.61</v>
      </c>
      <c r="I15" s="223"/>
      <c r="J15" s="227"/>
    </row>
    <row r="16" spans="1:10" x14ac:dyDescent="0.25">
      <c r="A16" s="1"/>
      <c r="B16" s="12">
        <v>400</v>
      </c>
      <c r="C16" s="228" t="s">
        <v>51</v>
      </c>
      <c r="D16" s="215"/>
      <c r="E16" s="254">
        <f t="shared" si="1"/>
        <v>1.6711436475831958</v>
      </c>
      <c r="F16" s="255">
        <v>885.3719044895771</v>
      </c>
      <c r="G16" s="204">
        <f t="shared" si="0"/>
        <v>1.6711436475831958</v>
      </c>
      <c r="H16" s="154">
        <f>F16</f>
        <v>885.3719044895771</v>
      </c>
      <c r="I16" s="224"/>
      <c r="J16" s="229"/>
    </row>
    <row r="17" spans="1:10" x14ac:dyDescent="0.25">
      <c r="A17" s="1"/>
      <c r="B17" s="12">
        <v>400</v>
      </c>
      <c r="C17" s="44" t="s">
        <v>69</v>
      </c>
      <c r="D17" s="45"/>
      <c r="E17" s="254">
        <f t="shared" si="1"/>
        <v>1.6789424992326142E-2</v>
      </c>
      <c r="F17" s="255">
        <v>8.8950373609343902</v>
      </c>
      <c r="G17" s="204">
        <f t="shared" si="0"/>
        <v>1.6789424992326142E-2</v>
      </c>
      <c r="H17" s="154">
        <f>F17</f>
        <v>8.8950373609343902</v>
      </c>
      <c r="I17" s="225"/>
      <c r="J17" s="229"/>
    </row>
    <row r="18" spans="1:10" x14ac:dyDescent="0.25">
      <c r="A18" s="1"/>
      <c r="B18" s="12">
        <v>100</v>
      </c>
      <c r="C18" s="44" t="s">
        <v>14</v>
      </c>
      <c r="D18" s="45"/>
      <c r="E18" s="254">
        <f t="shared" si="1"/>
        <v>0.27603127429330759</v>
      </c>
      <c r="F18" s="255">
        <v>146.24136912059436</v>
      </c>
      <c r="G18" s="204">
        <f t="shared" si="0"/>
        <v>0.28431221252210687</v>
      </c>
      <c r="H18" s="154">
        <f>F18*1.03</f>
        <v>150.6286101942122</v>
      </c>
      <c r="I18" s="230" t="s">
        <v>70</v>
      </c>
      <c r="J18" s="229"/>
    </row>
    <row r="19" spans="1:10" x14ac:dyDescent="0.25">
      <c r="A19" s="1"/>
      <c r="B19" s="12">
        <v>200</v>
      </c>
      <c r="C19" s="11" t="s">
        <v>0</v>
      </c>
      <c r="D19" s="38"/>
      <c r="E19" s="254">
        <f t="shared" si="1"/>
        <v>0.58474371223258759</v>
      </c>
      <c r="F19" s="255">
        <v>309.79721874082486</v>
      </c>
      <c r="G19" s="204">
        <f t="shared" si="0"/>
        <v>0.60228602359956518</v>
      </c>
      <c r="H19" s="154">
        <f>F19*1.03</f>
        <v>319.09113530304961</v>
      </c>
      <c r="I19" s="231"/>
      <c r="J19" s="229"/>
    </row>
    <row r="20" spans="1:10" x14ac:dyDescent="0.25">
      <c r="A20" s="1"/>
      <c r="B20" s="12">
        <v>500</v>
      </c>
      <c r="C20" s="11" t="s">
        <v>1</v>
      </c>
      <c r="D20" s="38"/>
      <c r="E20" s="254">
        <f t="shared" si="1"/>
        <v>6.3705906946945015E-2</v>
      </c>
      <c r="F20" s="255">
        <v>33.751389500491463</v>
      </c>
      <c r="G20" s="204">
        <f t="shared" si="0"/>
        <v>6.5617084155353361E-2</v>
      </c>
      <c r="H20" s="154">
        <f>F20*1.03</f>
        <v>34.763931185506209</v>
      </c>
      <c r="I20" s="232"/>
      <c r="J20" s="229"/>
    </row>
    <row r="21" spans="1:10" x14ac:dyDescent="0.25">
      <c r="A21" s="1"/>
      <c r="B21" s="13"/>
      <c r="C21" s="14" t="s">
        <v>13</v>
      </c>
      <c r="D21" s="14"/>
      <c r="E21" s="15">
        <f t="shared" ref="E21:H21" si="2">SUM(E13:E20)</f>
        <v>6.776741437158071</v>
      </c>
      <c r="F21" s="41">
        <f t="shared" si="2"/>
        <v>3590.3176134063456</v>
      </c>
      <c r="G21" s="205">
        <f t="shared" si="2"/>
        <v>6.8138011585043223</v>
      </c>
      <c r="H21" s="144">
        <f t="shared" si="2"/>
        <v>3609.9518537755903</v>
      </c>
      <c r="I21" s="149"/>
      <c r="J21" s="160"/>
    </row>
    <row r="22" spans="1:10" x14ac:dyDescent="0.25">
      <c r="A22" s="1"/>
      <c r="B22" s="16"/>
      <c r="C22" s="17"/>
      <c r="D22" s="17"/>
      <c r="E22" s="18"/>
      <c r="F22" s="47"/>
      <c r="G22" s="206"/>
      <c r="H22" s="145"/>
      <c r="I22" s="150"/>
      <c r="J22" s="19"/>
    </row>
    <row r="23" spans="1:10" ht="17.25" x14ac:dyDescent="0.25">
      <c r="A23" s="1"/>
      <c r="B23" s="20" t="s">
        <v>19</v>
      </c>
      <c r="C23" s="14"/>
      <c r="D23" s="14"/>
      <c r="E23" s="21" t="s">
        <v>28</v>
      </c>
      <c r="F23" s="46" t="s">
        <v>8</v>
      </c>
      <c r="G23" s="207" t="s">
        <v>28</v>
      </c>
      <c r="H23" s="155" t="s">
        <v>8</v>
      </c>
      <c r="I23" s="151" t="s">
        <v>23</v>
      </c>
      <c r="J23" s="22" t="s">
        <v>12</v>
      </c>
    </row>
    <row r="24" spans="1:10" x14ac:dyDescent="0.25">
      <c r="A24" s="1"/>
      <c r="B24" s="12">
        <v>300</v>
      </c>
      <c r="C24" s="215" t="s">
        <v>56</v>
      </c>
      <c r="D24" s="216"/>
      <c r="E24" s="86">
        <f>F24/$E$8</f>
        <v>1.8757200521511939</v>
      </c>
      <c r="F24" s="87">
        <v>993.75648362970242</v>
      </c>
      <c r="G24" s="208">
        <f>H24/$G$8</f>
        <v>1.901139889196676</v>
      </c>
      <c r="H24" s="175">
        <v>1007.2239132963988</v>
      </c>
      <c r="I24" s="84" t="s">
        <v>54</v>
      </c>
      <c r="J24" s="217" t="s">
        <v>61</v>
      </c>
    </row>
    <row r="25" spans="1:10" x14ac:dyDescent="0.25">
      <c r="A25" s="1"/>
      <c r="B25" s="12">
        <v>600</v>
      </c>
      <c r="C25" s="11" t="s">
        <v>24</v>
      </c>
      <c r="D25" s="38"/>
      <c r="E25" s="86"/>
      <c r="F25" s="87"/>
      <c r="G25" s="208"/>
      <c r="H25" s="157"/>
      <c r="I25" s="85"/>
      <c r="J25" s="218"/>
    </row>
    <row r="26" spans="1:10" x14ac:dyDescent="0.25">
      <c r="A26" s="1"/>
      <c r="B26" s="12"/>
      <c r="C26" s="11">
        <v>610</v>
      </c>
      <c r="D26" s="38" t="s">
        <v>2</v>
      </c>
      <c r="E26" s="86">
        <f t="shared" ref="E26:E30" si="3">F26/$E$8</f>
        <v>1.8993917276233403</v>
      </c>
      <c r="F26" s="87">
        <v>1006.2977372948455</v>
      </c>
      <c r="G26" s="208">
        <f t="shared" ref="G26:G30" si="4">H26/$G$8</f>
        <v>1.6402083498219233</v>
      </c>
      <c r="H26" s="159">
        <v>868.98238373565493</v>
      </c>
      <c r="I26" s="219" t="s">
        <v>55</v>
      </c>
      <c r="J26" s="218"/>
    </row>
    <row r="27" spans="1:10" x14ac:dyDescent="0.25">
      <c r="A27" s="1"/>
      <c r="B27" s="12"/>
      <c r="C27" s="11">
        <v>620</v>
      </c>
      <c r="D27" s="38" t="s">
        <v>3</v>
      </c>
      <c r="E27" s="86">
        <f t="shared" si="3"/>
        <v>2.5128903955860715</v>
      </c>
      <c r="F27" s="87">
        <v>1331.3293315815006</v>
      </c>
      <c r="G27" s="208">
        <f t="shared" si="4"/>
        <v>1.6280435433913731</v>
      </c>
      <c r="H27" s="159">
        <v>862.53746928874943</v>
      </c>
      <c r="I27" s="220"/>
      <c r="J27" s="218"/>
    </row>
    <row r="28" spans="1:10" x14ac:dyDescent="0.25">
      <c r="A28" s="1"/>
      <c r="B28" s="12"/>
      <c r="C28" s="11">
        <v>630</v>
      </c>
      <c r="D28" s="38" t="s">
        <v>4</v>
      </c>
      <c r="E28" s="86">
        <f t="shared" si="3"/>
        <v>5.8636602808327144E-2</v>
      </c>
      <c r="F28" s="87">
        <v>31.065672167851719</v>
      </c>
      <c r="G28" s="208">
        <f t="shared" si="4"/>
        <v>5.8264465769687378E-2</v>
      </c>
      <c r="H28" s="159">
        <v>30.868513964780369</v>
      </c>
      <c r="I28" s="220"/>
      <c r="J28" s="218"/>
    </row>
    <row r="29" spans="1:10" x14ac:dyDescent="0.25">
      <c r="A29" s="1"/>
      <c r="B29" s="12">
        <v>700</v>
      </c>
      <c r="C29" s="215" t="s">
        <v>29</v>
      </c>
      <c r="D29" s="216"/>
      <c r="E29" s="86">
        <f t="shared" si="3"/>
        <v>4.8648977684777467E-2</v>
      </c>
      <c r="F29" s="87">
        <v>25.774228377395101</v>
      </c>
      <c r="G29" s="208">
        <f t="shared" si="4"/>
        <v>5.078888009497428E-2</v>
      </c>
      <c r="H29" s="158">
        <v>26.907948674317371</v>
      </c>
      <c r="I29" s="84" t="s">
        <v>54</v>
      </c>
      <c r="J29" s="218"/>
    </row>
    <row r="30" spans="1:10" ht="30" x14ac:dyDescent="0.25">
      <c r="A30" s="1"/>
      <c r="B30" s="12">
        <v>720</v>
      </c>
      <c r="C30" s="215" t="s">
        <v>60</v>
      </c>
      <c r="D30" s="216"/>
      <c r="E30" s="86">
        <f t="shared" si="3"/>
        <v>0.51906379765949417</v>
      </c>
      <c r="F30" s="87">
        <v>275</v>
      </c>
      <c r="G30" s="208">
        <f t="shared" si="4"/>
        <v>0.51906379765949417</v>
      </c>
      <c r="H30" s="156">
        <v>275</v>
      </c>
      <c r="I30" s="84" t="s">
        <v>63</v>
      </c>
      <c r="J30" s="132" t="s">
        <v>62</v>
      </c>
    </row>
    <row r="31" spans="1:10" ht="15.75" thickBot="1" x14ac:dyDescent="0.3">
      <c r="A31" s="1"/>
      <c r="B31" s="23"/>
      <c r="C31" s="24" t="s">
        <v>16</v>
      </c>
      <c r="D31" s="24"/>
      <c r="E31" s="88">
        <f t="shared" ref="E31:H31" si="5">SUM(E24:E30)</f>
        <v>6.9143515535132041</v>
      </c>
      <c r="F31" s="89">
        <f t="shared" si="5"/>
        <v>3663.2234530512951</v>
      </c>
      <c r="G31" s="146">
        <f t="shared" si="5"/>
        <v>5.7975089259341281</v>
      </c>
      <c r="H31" s="146">
        <f t="shared" si="5"/>
        <v>3071.520228959901</v>
      </c>
      <c r="I31" s="152"/>
      <c r="J31" s="25"/>
    </row>
    <row r="32" spans="1:10" x14ac:dyDescent="0.25">
      <c r="A32" s="1"/>
      <c r="B32" s="26"/>
      <c r="C32" s="7"/>
      <c r="D32" s="7"/>
      <c r="E32" s="258"/>
      <c r="F32" s="259"/>
      <c r="G32" s="29"/>
      <c r="H32" s="28"/>
      <c r="I32" s="29"/>
      <c r="J32" s="1"/>
    </row>
    <row r="33" spans="1:10" x14ac:dyDescent="0.25">
      <c r="A33" s="1"/>
      <c r="B33" s="221" t="s">
        <v>20</v>
      </c>
      <c r="C33" s="221"/>
      <c r="D33" s="221"/>
      <c r="E33" s="258">
        <f>E31+E21</f>
        <v>13.691092990671276</v>
      </c>
      <c r="F33" s="259">
        <f>ROUND(F31+F21,2)</f>
        <v>7253.54</v>
      </c>
      <c r="G33" s="29">
        <f>G31+G21</f>
        <v>12.61131008443845</v>
      </c>
      <c r="H33" s="28">
        <f>ROUND(H31+H21,2)</f>
        <v>6681.47</v>
      </c>
      <c r="I33" s="29"/>
      <c r="J33" s="1"/>
    </row>
    <row r="34" spans="1:10" x14ac:dyDescent="0.25">
      <c r="A34" s="1"/>
      <c r="B34" s="26" t="s">
        <v>9</v>
      </c>
      <c r="C34" s="50"/>
      <c r="D34" s="30">
        <v>0.22</v>
      </c>
      <c r="E34" s="260">
        <f>E33*D34</f>
        <v>3.0120404579476809</v>
      </c>
      <c r="F34" s="259">
        <f>ROUND(F33*D34,2)</f>
        <v>1595.78</v>
      </c>
      <c r="G34" s="167">
        <f>G33*D34</f>
        <v>2.774488218576459</v>
      </c>
      <c r="H34" s="28">
        <f>ROUND(H33*D34,2)</f>
        <v>1469.92</v>
      </c>
      <c r="I34" s="1"/>
      <c r="J34" s="1"/>
    </row>
    <row r="35" spans="1:10" x14ac:dyDescent="0.25">
      <c r="A35" s="1"/>
      <c r="B35" s="7" t="s">
        <v>17</v>
      </c>
      <c r="C35" s="7"/>
      <c r="D35" s="7"/>
      <c r="E35" s="258">
        <f t="shared" ref="E35:F35" si="6">E34+E33</f>
        <v>16.703133448618956</v>
      </c>
      <c r="F35" s="259">
        <f t="shared" si="6"/>
        <v>8849.32</v>
      </c>
      <c r="G35" s="29">
        <f>G34+G33</f>
        <v>15.385798303014909</v>
      </c>
      <c r="H35" s="28">
        <f>H34+H33</f>
        <v>8151.39</v>
      </c>
      <c r="I35" s="29"/>
      <c r="J35" s="1"/>
    </row>
    <row r="36" spans="1:10" x14ac:dyDescent="0.25">
      <c r="A36" s="1"/>
      <c r="B36" s="7" t="s">
        <v>25</v>
      </c>
      <c r="C36" s="7"/>
      <c r="D36" s="7"/>
      <c r="E36" s="261" t="s">
        <v>84</v>
      </c>
      <c r="F36" s="259">
        <f>F33</f>
        <v>7253.54</v>
      </c>
      <c r="G36" s="209" t="s">
        <v>76</v>
      </c>
      <c r="H36" s="28">
        <f>H33*12</f>
        <v>80177.64</v>
      </c>
      <c r="I36" s="32"/>
      <c r="J36" s="33"/>
    </row>
    <row r="37" spans="1:10" ht="15.75" thickBot="1" x14ac:dyDescent="0.3">
      <c r="A37" s="1"/>
      <c r="B37" s="7" t="s">
        <v>26</v>
      </c>
      <c r="C37" s="7"/>
      <c r="D37" s="7"/>
      <c r="E37" s="262" t="s">
        <v>84</v>
      </c>
      <c r="F37" s="263">
        <f>F35</f>
        <v>8849.32</v>
      </c>
      <c r="G37" s="210" t="s">
        <v>76</v>
      </c>
      <c r="H37" s="35">
        <f>H35*12</f>
        <v>97816.680000000008</v>
      </c>
      <c r="I37" s="36"/>
      <c r="J37" s="37"/>
    </row>
    <row r="38" spans="1:10" ht="15.75" x14ac:dyDescent="0.25">
      <c r="A38" s="1"/>
      <c r="B38" s="212"/>
      <c r="C38" s="212"/>
      <c r="D38" s="212"/>
      <c r="E38" s="51"/>
      <c r="F38" s="51"/>
      <c r="G38" s="51"/>
      <c r="H38" s="51"/>
      <c r="I38" s="51"/>
      <c r="J38" s="2"/>
    </row>
    <row r="39" spans="1:10" ht="46.5" customHeight="1" x14ac:dyDescent="0.25">
      <c r="A39" s="1"/>
      <c r="B39" s="213" t="s">
        <v>53</v>
      </c>
      <c r="C39" s="213"/>
      <c r="D39" s="213"/>
      <c r="E39" s="213"/>
      <c r="F39" s="213"/>
      <c r="G39" s="213"/>
      <c r="H39" s="213"/>
      <c r="I39" s="213"/>
      <c r="J39" s="213"/>
    </row>
    <row r="40" spans="1:10" ht="15.75" x14ac:dyDescent="0.25">
      <c r="A40" s="1"/>
      <c r="B40" s="83"/>
      <c r="C40" s="2"/>
      <c r="D40" s="2"/>
      <c r="E40" s="2"/>
      <c r="F40" s="2"/>
      <c r="G40" s="2"/>
      <c r="H40" s="2"/>
      <c r="I40" s="2"/>
      <c r="J40" s="2"/>
    </row>
    <row r="41" spans="1:10" ht="15.75" x14ac:dyDescent="0.25">
      <c r="A41" s="1"/>
      <c r="B41" s="2"/>
      <c r="C41" s="2"/>
      <c r="D41" s="2"/>
      <c r="E41" s="2"/>
      <c r="F41" s="2"/>
      <c r="G41" s="2"/>
      <c r="H41" s="2"/>
      <c r="I41" s="2"/>
      <c r="J41" s="2"/>
    </row>
    <row r="42" spans="1:10" x14ac:dyDescent="0.25">
      <c r="A42" s="1"/>
      <c r="B42" s="7" t="s">
        <v>5</v>
      </c>
      <c r="C42" s="7"/>
      <c r="D42" s="7"/>
      <c r="E42" s="7" t="s">
        <v>7</v>
      </c>
      <c r="F42" s="1"/>
      <c r="G42" s="7"/>
      <c r="H42" s="1"/>
      <c r="I42" s="1"/>
      <c r="J42" s="1"/>
    </row>
    <row r="43" spans="1:10" x14ac:dyDescent="0.25">
      <c r="A43" s="1"/>
      <c r="B43" s="1"/>
      <c r="C43" s="1"/>
      <c r="D43" s="1"/>
      <c r="E43" s="1"/>
      <c r="F43" s="1"/>
      <c r="G43" s="1"/>
      <c r="H43" s="1"/>
      <c r="I43" s="1"/>
      <c r="J43" s="1"/>
    </row>
    <row r="44" spans="1:10" x14ac:dyDescent="0.25">
      <c r="A44" s="1"/>
      <c r="B44" s="49" t="s">
        <v>6</v>
      </c>
      <c r="C44" s="49"/>
      <c r="D44" s="49"/>
      <c r="E44" s="49" t="s">
        <v>6</v>
      </c>
      <c r="F44" s="49"/>
      <c r="G44" s="49"/>
      <c r="H44" s="49"/>
      <c r="I44" s="49"/>
      <c r="J44" s="1"/>
    </row>
  </sheetData>
  <mergeCells count="16">
    <mergeCell ref="C30:D30"/>
    <mergeCell ref="B33:D33"/>
    <mergeCell ref="B38:D38"/>
    <mergeCell ref="B39:J39"/>
    <mergeCell ref="E11:F11"/>
    <mergeCell ref="G11:H11"/>
    <mergeCell ref="J14:J15"/>
    <mergeCell ref="C16:D16"/>
    <mergeCell ref="J16:J20"/>
    <mergeCell ref="I18:I20"/>
    <mergeCell ref="C24:D24"/>
    <mergeCell ref="J24:J29"/>
    <mergeCell ref="I26:I28"/>
    <mergeCell ref="C29:D29"/>
    <mergeCell ref="I13:I17"/>
    <mergeCell ref="A3:J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215F1-C6FE-454B-966E-4F4BE59F09E9}">
  <dimension ref="A1:V47"/>
  <sheetViews>
    <sheetView zoomScale="90" zoomScaleNormal="90" workbookViewId="0">
      <selection activeCell="B1" sqref="B1"/>
    </sheetView>
  </sheetViews>
  <sheetFormatPr defaultColWidth="9.140625" defaultRowHeight="15" x14ac:dyDescent="0.25"/>
  <cols>
    <col min="1" max="1" width="2.28515625" style="1" customWidth="1"/>
    <col min="2" max="2" width="7.7109375" style="1" customWidth="1"/>
    <col min="3" max="3" width="7.85546875" style="1" customWidth="1"/>
    <col min="4" max="4" width="58.7109375" style="1" customWidth="1"/>
    <col min="5" max="14" width="15.85546875" style="1" customWidth="1"/>
    <col min="15" max="15" width="27.42578125" style="1" customWidth="1"/>
    <col min="16" max="16" width="33.85546875" style="1" customWidth="1"/>
    <col min="17" max="17" width="28.28515625" style="1" customWidth="1"/>
    <col min="18" max="18" width="19.85546875" style="1" customWidth="1"/>
    <col min="19" max="19" width="26" style="1" customWidth="1"/>
    <col min="20" max="20" width="14.42578125" style="1" customWidth="1"/>
    <col min="21" max="21" width="11.28515625" style="1" bestFit="1" customWidth="1"/>
    <col min="22" max="22" width="10.140625" style="1" bestFit="1" customWidth="1"/>
    <col min="23" max="16384" width="9.140625" style="1"/>
  </cols>
  <sheetData>
    <row r="1" spans="1:22" x14ac:dyDescent="0.25">
      <c r="P1" s="48" t="s">
        <v>66</v>
      </c>
    </row>
    <row r="2" spans="1:22" ht="15" customHeight="1" x14ac:dyDescent="0.25"/>
    <row r="3" spans="1:22" ht="17.45" customHeight="1" x14ac:dyDescent="0.3">
      <c r="A3" s="214" t="s">
        <v>85</v>
      </c>
      <c r="B3" s="214"/>
      <c r="C3" s="214"/>
      <c r="D3" s="214"/>
      <c r="E3" s="214"/>
      <c r="F3" s="214"/>
      <c r="G3" s="214"/>
      <c r="H3" s="214"/>
      <c r="I3" s="214"/>
      <c r="J3" s="214"/>
      <c r="K3" s="214"/>
      <c r="L3" s="214"/>
      <c r="M3" s="214"/>
      <c r="N3" s="214"/>
      <c r="O3" s="214"/>
      <c r="P3" s="214"/>
      <c r="Q3" s="142"/>
      <c r="R3" s="142"/>
      <c r="S3" s="142"/>
    </row>
    <row r="4" spans="1:22" ht="16.5" customHeight="1" x14ac:dyDescent="0.25"/>
    <row r="5" spans="1:22" x14ac:dyDescent="0.25">
      <c r="C5" s="3" t="s">
        <v>10</v>
      </c>
      <c r="D5" s="6" t="s">
        <v>58</v>
      </c>
      <c r="O5" s="137"/>
      <c r="R5" s="52"/>
      <c r="S5" s="53"/>
    </row>
    <row r="6" spans="1:22" x14ac:dyDescent="0.25">
      <c r="C6" s="3" t="s">
        <v>11</v>
      </c>
      <c r="D6" s="131" t="s">
        <v>59</v>
      </c>
      <c r="J6" s="253"/>
      <c r="P6" s="54"/>
      <c r="R6" s="52"/>
      <c r="S6" s="53"/>
      <c r="U6" s="55"/>
    </row>
    <row r="7" spans="1:22" ht="15.75" x14ac:dyDescent="0.25">
      <c r="K7" s="137"/>
      <c r="P7" s="2"/>
      <c r="Q7" s="7"/>
      <c r="R7" s="52"/>
      <c r="S7" s="53"/>
      <c r="T7" s="3"/>
      <c r="U7" s="55"/>
    </row>
    <row r="8" spans="1:22" ht="17.25" x14ac:dyDescent="0.25">
      <c r="D8" s="4" t="s">
        <v>22</v>
      </c>
      <c r="E8" s="5">
        <v>512.6</v>
      </c>
      <c r="F8" s="6" t="s">
        <v>27</v>
      </c>
      <c r="G8" s="5">
        <v>505.4</v>
      </c>
      <c r="H8" s="6" t="s">
        <v>27</v>
      </c>
      <c r="I8" s="5">
        <v>24.399999999999977</v>
      </c>
      <c r="J8" s="6" t="s">
        <v>27</v>
      </c>
      <c r="K8" s="5">
        <f>G8+I8</f>
        <v>529.79999999999995</v>
      </c>
      <c r="L8" s="6" t="s">
        <v>27</v>
      </c>
      <c r="M8" s="5">
        <v>529.79999999999995</v>
      </c>
      <c r="N8" s="6" t="s">
        <v>27</v>
      </c>
      <c r="O8" s="7"/>
      <c r="Q8" s="56"/>
    </row>
    <row r="9" spans="1:22" ht="17.25" x14ac:dyDescent="0.25">
      <c r="D9" s="4" t="s">
        <v>15</v>
      </c>
      <c r="E9" s="90">
        <v>10011</v>
      </c>
      <c r="F9" s="6" t="s">
        <v>27</v>
      </c>
      <c r="G9" s="90">
        <v>10011</v>
      </c>
      <c r="H9" s="6" t="s">
        <v>27</v>
      </c>
      <c r="I9" s="90">
        <v>10011</v>
      </c>
      <c r="J9" s="6" t="s">
        <v>27</v>
      </c>
      <c r="K9" s="90">
        <v>10011</v>
      </c>
      <c r="L9" s="6" t="s">
        <v>27</v>
      </c>
      <c r="M9" s="90">
        <v>10011</v>
      </c>
      <c r="N9" s="6" t="s">
        <v>27</v>
      </c>
      <c r="O9" s="7"/>
      <c r="Q9" s="57"/>
      <c r="T9" s="7"/>
    </row>
    <row r="10" spans="1:22" ht="15.75" thickBot="1" x14ac:dyDescent="0.3">
      <c r="D10" s="135"/>
      <c r="G10" s="136"/>
      <c r="H10" s="7"/>
      <c r="I10" s="136"/>
      <c r="J10" s="7"/>
      <c r="K10" s="136"/>
      <c r="L10" s="7"/>
      <c r="M10" s="136"/>
      <c r="N10" s="7"/>
      <c r="O10" s="7"/>
      <c r="Q10" s="57"/>
      <c r="T10" s="7"/>
    </row>
    <row r="11" spans="1:22" x14ac:dyDescent="0.25">
      <c r="D11" s="135"/>
      <c r="G11" s="236" t="s">
        <v>86</v>
      </c>
      <c r="H11" s="237"/>
      <c r="I11" s="237"/>
      <c r="J11" s="237"/>
      <c r="K11" s="237"/>
      <c r="L11" s="238"/>
      <c r="M11" s="136"/>
      <c r="N11" s="7"/>
      <c r="O11" s="7"/>
      <c r="Q11" s="57"/>
      <c r="T11" s="7"/>
    </row>
    <row r="12" spans="1:22" x14ac:dyDescent="0.25">
      <c r="D12" s="135"/>
      <c r="E12" s="233" t="s">
        <v>73</v>
      </c>
      <c r="F12" s="233"/>
      <c r="G12" s="234" t="s">
        <v>82</v>
      </c>
      <c r="H12" s="233"/>
      <c r="I12" s="233" t="s">
        <v>78</v>
      </c>
      <c r="J12" s="233"/>
      <c r="K12" s="233" t="s">
        <v>79</v>
      </c>
      <c r="L12" s="239"/>
      <c r="M12" s="233" t="s">
        <v>74</v>
      </c>
      <c r="N12" s="233"/>
      <c r="O12" s="7"/>
      <c r="Q12" s="57"/>
      <c r="T12" s="7"/>
    </row>
    <row r="13" spans="1:22" ht="15.75" thickBot="1" x14ac:dyDescent="0.3">
      <c r="D13" s="135"/>
      <c r="E13" s="235" t="s">
        <v>83</v>
      </c>
      <c r="F13" s="235"/>
      <c r="G13" s="240" t="s">
        <v>83</v>
      </c>
      <c r="H13" s="235"/>
      <c r="I13" s="235" t="s">
        <v>77</v>
      </c>
      <c r="J13" s="235"/>
      <c r="K13" s="235" t="s">
        <v>83</v>
      </c>
      <c r="L13" s="241"/>
      <c r="M13" s="235" t="s">
        <v>80</v>
      </c>
      <c r="N13" s="235"/>
      <c r="O13" s="7"/>
      <c r="Q13" s="168"/>
      <c r="R13" s="169"/>
      <c r="S13" s="169"/>
      <c r="T13" s="169"/>
    </row>
    <row r="14" spans="1:22" ht="17.25" x14ac:dyDescent="0.25">
      <c r="B14" s="8" t="s">
        <v>18</v>
      </c>
      <c r="C14" s="43"/>
      <c r="D14" s="43"/>
      <c r="E14" s="170" t="s">
        <v>81</v>
      </c>
      <c r="F14" s="194" t="s">
        <v>8</v>
      </c>
      <c r="G14" s="9" t="s">
        <v>28</v>
      </c>
      <c r="H14" s="39" t="s">
        <v>8</v>
      </c>
      <c r="I14" s="9" t="s">
        <v>28</v>
      </c>
      <c r="J14" s="39" t="s">
        <v>8</v>
      </c>
      <c r="K14" s="190" t="s">
        <v>28</v>
      </c>
      <c r="L14" s="191" t="s">
        <v>8</v>
      </c>
      <c r="M14" s="203" t="s">
        <v>28</v>
      </c>
      <c r="N14" s="153" t="s">
        <v>8</v>
      </c>
      <c r="O14" s="148" t="s">
        <v>23</v>
      </c>
      <c r="P14" s="10" t="s">
        <v>12</v>
      </c>
    </row>
    <row r="15" spans="1:22" ht="15" customHeight="1" x14ac:dyDescent="0.25">
      <c r="B15" s="42"/>
      <c r="C15" s="58" t="s">
        <v>52</v>
      </c>
      <c r="D15" s="59"/>
      <c r="E15" s="161">
        <f>F15/$E$8</f>
        <v>1.8736831837690207</v>
      </c>
      <c r="F15" s="195">
        <f>'[1]Annuiteetgraafik BIL'!F17</f>
        <v>960.45</v>
      </c>
      <c r="G15" s="82">
        <f>H15/$G$8</f>
        <v>1.9003759398496243</v>
      </c>
      <c r="H15" s="40">
        <f t="shared" ref="H15:H22" si="0">F15</f>
        <v>960.45</v>
      </c>
      <c r="I15" s="254">
        <f>J15/$I$8</f>
        <v>1.8750284505706227</v>
      </c>
      <c r="J15" s="255">
        <f>'Annuiteetgraafik BIL_lisanduv'!F17</f>
        <v>45.750694193923152</v>
      </c>
      <c r="K15" s="178">
        <f>L15/$K$8</f>
        <v>1.8992085583124261</v>
      </c>
      <c r="L15" s="179">
        <f>H15+J15</f>
        <v>1006.2006941939233</v>
      </c>
      <c r="M15" s="256">
        <f t="shared" ref="M15:M22" si="1">N15/$M$8</f>
        <v>1.9085338528544928</v>
      </c>
      <c r="N15" s="257">
        <f>'[1]Annuiteetgraafik BIL'!F17+'Annuiteetgraafik BIL_lisanduv'!F18</f>
        <v>1011.1412352423102</v>
      </c>
      <c r="O15" s="222" t="s">
        <v>57</v>
      </c>
      <c r="P15" s="134"/>
      <c r="T15" s="3"/>
      <c r="U15" s="60"/>
      <c r="V15" s="61"/>
    </row>
    <row r="16" spans="1:22" x14ac:dyDescent="0.25">
      <c r="B16" s="42"/>
      <c r="C16" s="58" t="s">
        <v>67</v>
      </c>
      <c r="D16" s="59"/>
      <c r="E16" s="161">
        <f t="shared" ref="E16:E22" si="2">F16/$E$8</f>
        <v>2.248244245025361</v>
      </c>
      <c r="F16" s="195">
        <f>'Annuiteetgraafik PP (lisa 6.1)'!F15</f>
        <v>1152.45</v>
      </c>
      <c r="G16" s="82">
        <f t="shared" ref="G16:G22" si="3">H16/$G$8</f>
        <v>2.2802730510486744</v>
      </c>
      <c r="H16" s="40">
        <f t="shared" si="0"/>
        <v>1152.45</v>
      </c>
      <c r="I16" s="82" t="s">
        <v>71</v>
      </c>
      <c r="J16" s="140" t="s">
        <v>71</v>
      </c>
      <c r="K16" s="178">
        <f t="shared" ref="K16:K22" si="4">L16/$K$8</f>
        <v>2.1752548131370331</v>
      </c>
      <c r="L16" s="179">
        <f>H16</f>
        <v>1152.45</v>
      </c>
      <c r="M16" s="204">
        <f t="shared" si="1"/>
        <v>2.1752548131370331</v>
      </c>
      <c r="N16" s="154">
        <f>L16</f>
        <v>1152.45</v>
      </c>
      <c r="O16" s="223"/>
      <c r="P16" s="226" t="s">
        <v>72</v>
      </c>
      <c r="Q16" s="133"/>
      <c r="T16" s="3"/>
      <c r="U16" s="60"/>
      <c r="V16" s="61"/>
    </row>
    <row r="17" spans="2:22" x14ac:dyDescent="0.25">
      <c r="B17" s="42"/>
      <c r="C17" s="58" t="s">
        <v>68</v>
      </c>
      <c r="D17" s="59"/>
      <c r="E17" s="161">
        <f t="shared" si="2"/>
        <v>9.2879438158408115E-2</v>
      </c>
      <c r="F17" s="195">
        <f>'Annuiteetgraafik TS (lisa 6.1)'!F15</f>
        <v>47.61</v>
      </c>
      <c r="G17" s="82">
        <f t="shared" si="3"/>
        <v>9.4202611792639501E-2</v>
      </c>
      <c r="H17" s="40">
        <f t="shared" si="0"/>
        <v>47.61</v>
      </c>
      <c r="I17" s="82" t="s">
        <v>71</v>
      </c>
      <c r="J17" s="140" t="s">
        <v>71</v>
      </c>
      <c r="K17" s="178">
        <f t="shared" si="4"/>
        <v>8.9864099660249164E-2</v>
      </c>
      <c r="L17" s="179">
        <f>H17</f>
        <v>47.61</v>
      </c>
      <c r="M17" s="204">
        <f t="shared" si="1"/>
        <v>8.9864099660249164E-2</v>
      </c>
      <c r="N17" s="154">
        <f>L17</f>
        <v>47.61</v>
      </c>
      <c r="O17" s="223"/>
      <c r="P17" s="227"/>
      <c r="Q17" s="133"/>
      <c r="T17" s="3"/>
      <c r="U17" s="60"/>
      <c r="V17" s="61"/>
    </row>
    <row r="18" spans="2:22" ht="15" customHeight="1" x14ac:dyDescent="0.25">
      <c r="B18" s="12">
        <v>400</v>
      </c>
      <c r="C18" s="228" t="s">
        <v>51</v>
      </c>
      <c r="D18" s="215"/>
      <c r="E18" s="161">
        <f t="shared" si="2"/>
        <v>1.67</v>
      </c>
      <c r="F18" s="195">
        <v>856.04200000000003</v>
      </c>
      <c r="G18" s="82">
        <f t="shared" si="3"/>
        <v>1.6937910565888405</v>
      </c>
      <c r="H18" s="40">
        <f t="shared" si="0"/>
        <v>856.04200000000003</v>
      </c>
      <c r="I18" s="82">
        <f>G18*22/31</f>
        <v>1.2020452659662739</v>
      </c>
      <c r="J18" s="40">
        <f>I18*$I$8</f>
        <v>29.329904489577057</v>
      </c>
      <c r="K18" s="178">
        <f t="shared" si="4"/>
        <v>1.6711436475831958</v>
      </c>
      <c r="L18" s="179">
        <f t="shared" ref="L18:L22" si="5">H18+J18</f>
        <v>885.3719044895771</v>
      </c>
      <c r="M18" s="204">
        <f t="shared" si="1"/>
        <v>1.6711436475831958</v>
      </c>
      <c r="N18" s="154">
        <f>L18</f>
        <v>885.3719044895771</v>
      </c>
      <c r="O18" s="224"/>
      <c r="P18" s="229"/>
      <c r="Q18" s="147"/>
      <c r="R18" s="143"/>
      <c r="S18" s="147"/>
      <c r="T18" s="167"/>
      <c r="U18" s="60"/>
      <c r="V18" s="61"/>
    </row>
    <row r="19" spans="2:22" ht="15" customHeight="1" x14ac:dyDescent="0.25">
      <c r="B19" s="12">
        <v>400</v>
      </c>
      <c r="C19" s="44" t="s">
        <v>69</v>
      </c>
      <c r="D19" s="45"/>
      <c r="E19" s="161">
        <f t="shared" si="2"/>
        <v>1.7352784551179067E-2</v>
      </c>
      <c r="F19" s="195">
        <v>8.8950373609343902</v>
      </c>
      <c r="G19" s="82">
        <f t="shared" si="3"/>
        <v>1.7599994778263534E-2</v>
      </c>
      <c r="H19" s="40">
        <f t="shared" si="0"/>
        <v>8.8950373609343902</v>
      </c>
      <c r="I19" s="82" t="s">
        <v>71</v>
      </c>
      <c r="J19" s="140" t="s">
        <v>71</v>
      </c>
      <c r="K19" s="178">
        <f t="shared" si="4"/>
        <v>1.6789424992326142E-2</v>
      </c>
      <c r="L19" s="179">
        <f>H19</f>
        <v>8.8950373609343902</v>
      </c>
      <c r="M19" s="204">
        <f t="shared" si="1"/>
        <v>1.6789424992326142E-2</v>
      </c>
      <c r="N19" s="154">
        <f>L19</f>
        <v>8.8950373609343902</v>
      </c>
      <c r="O19" s="225"/>
      <c r="P19" s="229"/>
      <c r="Q19" s="147"/>
      <c r="R19" s="147"/>
      <c r="S19" s="147"/>
      <c r="T19" s="167"/>
      <c r="U19" s="60"/>
      <c r="V19" s="61"/>
    </row>
    <row r="20" spans="2:22" ht="15" customHeight="1" x14ac:dyDescent="0.25">
      <c r="B20" s="12">
        <v>100</v>
      </c>
      <c r="C20" s="44" t="s">
        <v>14</v>
      </c>
      <c r="D20" s="45"/>
      <c r="E20" s="161">
        <f t="shared" si="2"/>
        <v>0.27584237222005464</v>
      </c>
      <c r="F20" s="195">
        <v>141.39680000000001</v>
      </c>
      <c r="G20" s="82">
        <f t="shared" si="3"/>
        <v>0.27977206173328062</v>
      </c>
      <c r="H20" s="40">
        <f t="shared" si="0"/>
        <v>141.39680000000001</v>
      </c>
      <c r="I20" s="82">
        <f>G20*22/31</f>
        <v>0.19854791477845721</v>
      </c>
      <c r="J20" s="40">
        <f>I20*$I$8</f>
        <v>4.8445691205943513</v>
      </c>
      <c r="K20" s="178">
        <f t="shared" si="4"/>
        <v>0.27603127429330759</v>
      </c>
      <c r="L20" s="179">
        <f t="shared" si="5"/>
        <v>146.24136912059436</v>
      </c>
      <c r="M20" s="204">
        <f t="shared" si="1"/>
        <v>0.28431221252210687</v>
      </c>
      <c r="N20" s="154">
        <f>L20*1.03</f>
        <v>150.6286101942122</v>
      </c>
      <c r="O20" s="230" t="s">
        <v>70</v>
      </c>
      <c r="P20" s="229"/>
      <c r="Q20" s="147"/>
      <c r="R20" s="147"/>
      <c r="S20" s="147"/>
      <c r="T20" s="167"/>
      <c r="U20" s="60"/>
      <c r="V20" s="61"/>
    </row>
    <row r="21" spans="2:22" ht="15" customHeight="1" x14ac:dyDescent="0.25">
      <c r="B21" s="12">
        <v>200</v>
      </c>
      <c r="C21" s="11" t="s">
        <v>0</v>
      </c>
      <c r="D21" s="38"/>
      <c r="E21" s="161">
        <f t="shared" si="2"/>
        <v>0.58434354272337097</v>
      </c>
      <c r="F21" s="195">
        <v>299.53449999999998</v>
      </c>
      <c r="G21" s="82">
        <f t="shared" si="3"/>
        <v>0.59266818361693707</v>
      </c>
      <c r="H21" s="40">
        <f t="shared" si="0"/>
        <v>299.53449999999998</v>
      </c>
      <c r="I21" s="82">
        <f t="shared" ref="I21:I22" si="6">G21*22/31</f>
        <v>0.42060322708298759</v>
      </c>
      <c r="J21" s="40">
        <f t="shared" ref="J21:J22" si="7">I21*$I$8</f>
        <v>10.262718740824887</v>
      </c>
      <c r="K21" s="178">
        <f t="shared" si="4"/>
        <v>0.58474371223258759</v>
      </c>
      <c r="L21" s="179">
        <f t="shared" si="5"/>
        <v>309.79721874082486</v>
      </c>
      <c r="M21" s="204">
        <f t="shared" si="1"/>
        <v>0.60228602359956518</v>
      </c>
      <c r="N21" s="154">
        <f>L21*1.03</f>
        <v>319.09113530304961</v>
      </c>
      <c r="O21" s="231"/>
      <c r="P21" s="229"/>
      <c r="Q21" s="147"/>
      <c r="R21" s="147"/>
      <c r="S21" s="147"/>
      <c r="T21" s="167"/>
      <c r="U21" s="60"/>
      <c r="V21" s="61"/>
    </row>
    <row r="22" spans="2:22" ht="15" customHeight="1" x14ac:dyDescent="0.25">
      <c r="B22" s="12">
        <v>500</v>
      </c>
      <c r="C22" s="11" t="s">
        <v>1</v>
      </c>
      <c r="D22" s="38"/>
      <c r="E22" s="161">
        <f t="shared" si="2"/>
        <v>6.366230979321108E-2</v>
      </c>
      <c r="F22" s="195">
        <v>32.633299999999998</v>
      </c>
      <c r="G22" s="82">
        <f t="shared" si="3"/>
        <v>6.4569252077562325E-2</v>
      </c>
      <c r="H22" s="40">
        <f t="shared" si="0"/>
        <v>32.633299999999998</v>
      </c>
      <c r="I22" s="82">
        <f t="shared" si="6"/>
        <v>4.5823340184076487E-2</v>
      </c>
      <c r="J22" s="40">
        <f>I22*$I$8</f>
        <v>1.1180895004914653</v>
      </c>
      <c r="K22" s="178">
        <f t="shared" si="4"/>
        <v>6.3705906946945015E-2</v>
      </c>
      <c r="L22" s="179">
        <f t="shared" si="5"/>
        <v>33.751389500491463</v>
      </c>
      <c r="M22" s="204">
        <f t="shared" si="1"/>
        <v>6.5617084155353361E-2</v>
      </c>
      <c r="N22" s="154">
        <f>L22*1.03</f>
        <v>34.763931185506209</v>
      </c>
      <c r="O22" s="232"/>
      <c r="P22" s="229"/>
      <c r="Q22" s="147"/>
      <c r="R22" s="147"/>
      <c r="S22" s="147"/>
      <c r="T22" s="167"/>
      <c r="U22" s="60"/>
      <c r="V22" s="61"/>
    </row>
    <row r="23" spans="2:22" x14ac:dyDescent="0.25">
      <c r="B23" s="13"/>
      <c r="C23" s="14" t="s">
        <v>13</v>
      </c>
      <c r="D23" s="14"/>
      <c r="E23" s="162">
        <f t="shared" ref="E23:N23" si="8">SUM(E15:E22)</f>
        <v>6.826007876240606</v>
      </c>
      <c r="F23" s="196">
        <f t="shared" si="8"/>
        <v>3499.0116373609349</v>
      </c>
      <c r="G23" s="15">
        <f t="shared" si="8"/>
        <v>6.9232521514858227</v>
      </c>
      <c r="H23" s="41">
        <f t="shared" si="8"/>
        <v>3499.0116373609349</v>
      </c>
      <c r="I23" s="15">
        <f t="shared" si="8"/>
        <v>3.7420481985824181</v>
      </c>
      <c r="J23" s="41">
        <f t="shared" si="8"/>
        <v>91.305976045410915</v>
      </c>
      <c r="K23" s="192">
        <f t="shared" si="8"/>
        <v>6.776741437158071</v>
      </c>
      <c r="L23" s="193">
        <f t="shared" si="8"/>
        <v>3590.3176134063456</v>
      </c>
      <c r="M23" s="205">
        <f t="shared" si="8"/>
        <v>6.8138011585043223</v>
      </c>
      <c r="N23" s="144">
        <f t="shared" si="8"/>
        <v>3609.9518537755903</v>
      </c>
      <c r="O23" s="149"/>
      <c r="P23" s="160"/>
      <c r="Q23" s="147"/>
      <c r="R23" s="147"/>
      <c r="S23" s="147"/>
      <c r="T23" s="147"/>
      <c r="U23" s="60"/>
      <c r="V23" s="61"/>
    </row>
    <row r="24" spans="2:22" x14ac:dyDescent="0.25">
      <c r="B24" s="16"/>
      <c r="C24" s="17"/>
      <c r="D24" s="17"/>
      <c r="E24" s="163"/>
      <c r="F24" s="197"/>
      <c r="G24" s="18"/>
      <c r="H24" s="47"/>
      <c r="I24" s="18"/>
      <c r="J24" s="47"/>
      <c r="K24" s="18"/>
      <c r="L24" s="47"/>
      <c r="M24" s="206"/>
      <c r="N24" s="145"/>
      <c r="O24" s="150"/>
      <c r="P24" s="19"/>
      <c r="Q24" s="147"/>
      <c r="R24" s="147"/>
      <c r="S24" s="147"/>
      <c r="T24" s="147"/>
      <c r="U24" s="60"/>
      <c r="V24" s="61"/>
    </row>
    <row r="25" spans="2:22" ht="17.25" x14ac:dyDescent="0.25">
      <c r="B25" s="20" t="s">
        <v>19</v>
      </c>
      <c r="C25" s="14"/>
      <c r="D25" s="14"/>
      <c r="E25" s="164" t="s">
        <v>81</v>
      </c>
      <c r="F25" s="198" t="s">
        <v>8</v>
      </c>
      <c r="G25" s="21" t="s">
        <v>28</v>
      </c>
      <c r="H25" s="46" t="s">
        <v>8</v>
      </c>
      <c r="I25" s="21" t="s">
        <v>28</v>
      </c>
      <c r="J25" s="46" t="s">
        <v>8</v>
      </c>
      <c r="K25" s="21" t="s">
        <v>28</v>
      </c>
      <c r="L25" s="46" t="s">
        <v>8</v>
      </c>
      <c r="M25" s="207" t="s">
        <v>28</v>
      </c>
      <c r="N25" s="155" t="s">
        <v>8</v>
      </c>
      <c r="O25" s="151" t="s">
        <v>23</v>
      </c>
      <c r="P25" s="22" t="s">
        <v>12</v>
      </c>
      <c r="Q25" s="147"/>
      <c r="R25" s="147"/>
      <c r="S25" s="147"/>
      <c r="T25" s="147"/>
      <c r="U25" s="60"/>
      <c r="V25" s="61"/>
    </row>
    <row r="26" spans="2:22" ht="15.75" customHeight="1" x14ac:dyDescent="0.25">
      <c r="B26" s="12">
        <v>300</v>
      </c>
      <c r="C26" s="215" t="s">
        <v>56</v>
      </c>
      <c r="D26" s="216"/>
      <c r="E26" s="165">
        <f>F26/$E$8</f>
        <v>1.8744364026531408</v>
      </c>
      <c r="F26" s="199">
        <v>960.83609999999999</v>
      </c>
      <c r="G26" s="86">
        <f>H26/$G$8</f>
        <v>1.901139889196676</v>
      </c>
      <c r="H26" s="87">
        <f>F26</f>
        <v>960.83609999999999</v>
      </c>
      <c r="I26" s="251">
        <f>G26*22/31</f>
        <v>1.349196050397641</v>
      </c>
      <c r="J26" s="252">
        <f>I26*$I$8</f>
        <v>32.920383629702407</v>
      </c>
      <c r="K26" s="180">
        <f>L26/$K$8</f>
        <v>1.8757200521511939</v>
      </c>
      <c r="L26" s="181">
        <f>H26+J26</f>
        <v>993.75648362970242</v>
      </c>
      <c r="M26" s="208">
        <f>N26/$M$8</f>
        <v>1.901139889196676</v>
      </c>
      <c r="N26" s="175">
        <v>1007.2239132963988</v>
      </c>
      <c r="O26" s="84" t="s">
        <v>54</v>
      </c>
      <c r="P26" s="217" t="s">
        <v>61</v>
      </c>
      <c r="Q26" s="147"/>
      <c r="R26" s="147"/>
      <c r="S26" s="147"/>
      <c r="T26" s="167"/>
      <c r="U26" s="60"/>
      <c r="V26" s="61"/>
    </row>
    <row r="27" spans="2:22" ht="15" customHeight="1" x14ac:dyDescent="0.25">
      <c r="B27" s="12">
        <v>600</v>
      </c>
      <c r="C27" s="11" t="s">
        <v>24</v>
      </c>
      <c r="D27" s="38"/>
      <c r="E27" s="165"/>
      <c r="F27" s="199"/>
      <c r="G27" s="86">
        <f t="shared" ref="G27:G32" si="9">H27/$G$8</f>
        <v>0</v>
      </c>
      <c r="H27" s="87"/>
      <c r="I27" s="251"/>
      <c r="J27" s="252"/>
      <c r="K27" s="180"/>
      <c r="L27" s="181"/>
      <c r="M27" s="208"/>
      <c r="N27" s="157"/>
      <c r="O27" s="85"/>
      <c r="P27" s="218"/>
      <c r="Q27" s="147"/>
      <c r="R27" s="147"/>
      <c r="S27" s="147"/>
      <c r="T27" s="167"/>
      <c r="U27" s="60"/>
      <c r="V27" s="61"/>
    </row>
    <row r="28" spans="2:22" ht="15" customHeight="1" x14ac:dyDescent="0.25">
      <c r="B28" s="12"/>
      <c r="C28" s="11">
        <v>610</v>
      </c>
      <c r="D28" s="38" t="s">
        <v>2</v>
      </c>
      <c r="E28" s="165">
        <f t="shared" ref="E28:E32" si="10">F28/$E$8</f>
        <v>1.8980918784081153</v>
      </c>
      <c r="F28" s="199">
        <v>972.96189687200001</v>
      </c>
      <c r="G28" s="86">
        <f t="shared" si="9"/>
        <v>1.9251323642105265</v>
      </c>
      <c r="H28" s="87">
        <f t="shared" ref="H28:H32" si="11">F28</f>
        <v>972.96189687200001</v>
      </c>
      <c r="I28" s="251">
        <f>G28*22/31</f>
        <v>1.366222968149406</v>
      </c>
      <c r="J28" s="252">
        <f>I28*$I$8</f>
        <v>33.335840422845479</v>
      </c>
      <c r="K28" s="180">
        <f t="shared" ref="K28:K32" si="12">L28/$K$8</f>
        <v>1.8993917276233403</v>
      </c>
      <c r="L28" s="181">
        <f t="shared" ref="L28:L31" si="13">H28+J28</f>
        <v>1006.2977372948455</v>
      </c>
      <c r="M28" s="208">
        <f t="shared" ref="M28:M32" si="14">N28/$M$8</f>
        <v>1.6402083498219233</v>
      </c>
      <c r="N28" s="159">
        <v>868.98238373565493</v>
      </c>
      <c r="O28" s="219" t="s">
        <v>55</v>
      </c>
      <c r="P28" s="218"/>
      <c r="Q28" s="147"/>
      <c r="R28" s="147"/>
      <c r="S28" s="147"/>
      <c r="T28" s="167"/>
      <c r="U28" s="60"/>
      <c r="V28" s="61"/>
    </row>
    <row r="29" spans="2:22" x14ac:dyDescent="0.25">
      <c r="B29" s="12"/>
      <c r="C29" s="11">
        <v>620</v>
      </c>
      <c r="D29" s="38" t="s">
        <v>3</v>
      </c>
      <c r="E29" s="165">
        <f t="shared" si="10"/>
        <v>2.5111706984003122</v>
      </c>
      <c r="F29" s="199">
        <v>1287.2261000000001</v>
      </c>
      <c r="G29" s="86">
        <f t="shared" si="9"/>
        <v>2.5469451919271866</v>
      </c>
      <c r="H29" s="87">
        <f t="shared" si="11"/>
        <v>1287.2261000000001</v>
      </c>
      <c r="I29" s="251">
        <f>G29*22/31</f>
        <v>1.8075094910451002</v>
      </c>
      <c r="J29" s="252">
        <f>I29*$I$8</f>
        <v>44.103231581500403</v>
      </c>
      <c r="K29" s="180">
        <f t="shared" si="12"/>
        <v>2.5128903955860715</v>
      </c>
      <c r="L29" s="181">
        <f t="shared" si="13"/>
        <v>1331.3293315815006</v>
      </c>
      <c r="M29" s="208">
        <f t="shared" si="14"/>
        <v>1.6280435433913731</v>
      </c>
      <c r="N29" s="159">
        <v>862.53746928874943</v>
      </c>
      <c r="O29" s="220"/>
      <c r="P29" s="218"/>
      <c r="Q29" s="147"/>
      <c r="R29" s="147"/>
      <c r="S29" s="147"/>
      <c r="T29" s="167"/>
      <c r="U29" s="60"/>
      <c r="V29" s="61"/>
    </row>
    <row r="30" spans="2:22" x14ac:dyDescent="0.25">
      <c r="B30" s="12"/>
      <c r="C30" s="11">
        <v>630</v>
      </c>
      <c r="D30" s="38" t="s">
        <v>4</v>
      </c>
      <c r="E30" s="165">
        <f t="shared" si="10"/>
        <v>5.8596474834178694E-2</v>
      </c>
      <c r="F30" s="199">
        <v>30.036553000000001</v>
      </c>
      <c r="G30" s="86">
        <f t="shared" si="9"/>
        <v>5.9431248516026915E-2</v>
      </c>
      <c r="H30" s="87">
        <f t="shared" si="11"/>
        <v>30.036553000000001</v>
      </c>
      <c r="I30" s="251">
        <f>G30*22/31</f>
        <v>4.2177015075890063E-2</v>
      </c>
      <c r="J30" s="252">
        <f>I30*$I$8</f>
        <v>1.0291191678517166</v>
      </c>
      <c r="K30" s="180">
        <f t="shared" si="12"/>
        <v>5.8636602808327144E-2</v>
      </c>
      <c r="L30" s="181">
        <f t="shared" si="13"/>
        <v>31.065672167851719</v>
      </c>
      <c r="M30" s="208">
        <f t="shared" si="14"/>
        <v>5.8264465769687378E-2</v>
      </c>
      <c r="N30" s="159">
        <v>30.868513964780369</v>
      </c>
      <c r="O30" s="220"/>
      <c r="P30" s="218"/>
      <c r="Q30" s="147"/>
      <c r="R30" s="147"/>
      <c r="S30" s="147"/>
      <c r="T30" s="167"/>
      <c r="U30" s="60"/>
      <c r="V30" s="61"/>
    </row>
    <row r="31" spans="2:22" x14ac:dyDescent="0.25">
      <c r="B31" s="12">
        <v>700</v>
      </c>
      <c r="C31" s="215" t="s">
        <v>29</v>
      </c>
      <c r="D31" s="216"/>
      <c r="E31" s="165">
        <f t="shared" si="10"/>
        <v>4.8615684744440106E-2</v>
      </c>
      <c r="F31" s="199">
        <v>24.920400000000001</v>
      </c>
      <c r="G31" s="86">
        <f t="shared" si="9"/>
        <v>4.9308270676691732E-2</v>
      </c>
      <c r="H31" s="87">
        <f t="shared" si="11"/>
        <v>24.920400000000001</v>
      </c>
      <c r="I31" s="251">
        <f>G31*22/31</f>
        <v>3.4992966286684454E-2</v>
      </c>
      <c r="J31" s="252">
        <f>I31*$I$8</f>
        <v>0.85382837739509987</v>
      </c>
      <c r="K31" s="180">
        <f t="shared" si="12"/>
        <v>4.8648977684777467E-2</v>
      </c>
      <c r="L31" s="181">
        <f t="shared" si="13"/>
        <v>25.774228377395101</v>
      </c>
      <c r="M31" s="208">
        <f t="shared" si="14"/>
        <v>5.078888009497428E-2</v>
      </c>
      <c r="N31" s="158">
        <v>26.907948674317371</v>
      </c>
      <c r="O31" s="84" t="s">
        <v>54</v>
      </c>
      <c r="P31" s="218"/>
      <c r="Q31" s="147"/>
      <c r="R31" s="147"/>
      <c r="S31" s="147"/>
      <c r="T31" s="167"/>
      <c r="U31" s="60"/>
      <c r="V31" s="61"/>
    </row>
    <row r="32" spans="2:22" ht="30" x14ac:dyDescent="0.25">
      <c r="B32" s="12">
        <v>720</v>
      </c>
      <c r="C32" s="215" t="s">
        <v>60</v>
      </c>
      <c r="D32" s="216"/>
      <c r="E32" s="165">
        <f t="shared" si="10"/>
        <v>0.53648068669527893</v>
      </c>
      <c r="F32" s="199">
        <v>275</v>
      </c>
      <c r="G32" s="86">
        <f t="shared" si="9"/>
        <v>0.54412346656113975</v>
      </c>
      <c r="H32" s="87">
        <f t="shared" si="11"/>
        <v>275</v>
      </c>
      <c r="I32" s="176" t="s">
        <v>71</v>
      </c>
      <c r="J32" s="177" t="s">
        <v>71</v>
      </c>
      <c r="K32" s="180">
        <f t="shared" si="12"/>
        <v>0.51906379765949417</v>
      </c>
      <c r="L32" s="181">
        <f>H32</f>
        <v>275</v>
      </c>
      <c r="M32" s="208">
        <f t="shared" si="14"/>
        <v>0.51906379765949417</v>
      </c>
      <c r="N32" s="156">
        <v>275</v>
      </c>
      <c r="O32" s="84" t="s">
        <v>63</v>
      </c>
      <c r="P32" s="132" t="s">
        <v>62</v>
      </c>
      <c r="Q32" s="147"/>
      <c r="R32" s="147"/>
      <c r="S32" s="147"/>
      <c r="T32" s="147"/>
      <c r="U32" s="60"/>
      <c r="V32" s="61"/>
    </row>
    <row r="33" spans="2:22" ht="15.75" thickBot="1" x14ac:dyDescent="0.3">
      <c r="B33" s="23"/>
      <c r="C33" s="24" t="s">
        <v>16</v>
      </c>
      <c r="D33" s="24"/>
      <c r="E33" s="166">
        <f t="shared" ref="E33:F33" si="15">SUM(E26:E32)</f>
        <v>6.9273918257354659</v>
      </c>
      <c r="F33" s="200">
        <f t="shared" si="15"/>
        <v>3550.9810498719999</v>
      </c>
      <c r="G33" s="88">
        <f t="shared" ref="G33:H33" si="16">SUM(G26:G32)</f>
        <v>7.0260804310882472</v>
      </c>
      <c r="H33" s="89">
        <f t="shared" si="16"/>
        <v>3550.9810498719999</v>
      </c>
      <c r="I33" s="88">
        <f t="shared" ref="I33:J33" si="17">SUM(I26:I32)</f>
        <v>4.6000984909547222</v>
      </c>
      <c r="J33" s="89">
        <f t="shared" si="17"/>
        <v>112.24240317929511</v>
      </c>
      <c r="K33" s="188">
        <f t="shared" ref="K33:L33" si="18">SUM(K26:K32)</f>
        <v>6.9143515535132041</v>
      </c>
      <c r="L33" s="189">
        <f t="shared" si="18"/>
        <v>3663.2234530512951</v>
      </c>
      <c r="M33" s="146">
        <f t="shared" ref="M33:N33" si="19">SUM(M26:M32)</f>
        <v>5.7975089259341281</v>
      </c>
      <c r="N33" s="146">
        <f t="shared" si="19"/>
        <v>3071.520228959901</v>
      </c>
      <c r="O33" s="152"/>
      <c r="P33" s="25"/>
      <c r="U33" s="60"/>
      <c r="V33" s="61"/>
    </row>
    <row r="34" spans="2:22" ht="17.25" customHeight="1" x14ac:dyDescent="0.25">
      <c r="B34" s="26"/>
      <c r="C34" s="7"/>
      <c r="D34" s="7"/>
      <c r="E34" s="171"/>
      <c r="F34" s="201"/>
      <c r="G34" s="27"/>
      <c r="H34" s="28"/>
      <c r="I34" s="27"/>
      <c r="J34" s="28"/>
      <c r="K34" s="182"/>
      <c r="L34" s="183"/>
      <c r="M34" s="29"/>
      <c r="N34" s="28"/>
      <c r="O34" s="29"/>
    </row>
    <row r="35" spans="2:22" x14ac:dyDescent="0.25">
      <c r="B35" s="221" t="s">
        <v>20</v>
      </c>
      <c r="C35" s="221"/>
      <c r="D35" s="221"/>
      <c r="E35" s="171">
        <f>E33+E23</f>
        <v>13.753399701976072</v>
      </c>
      <c r="F35" s="201">
        <f>ROUND(F33+F23,2)</f>
        <v>7049.99</v>
      </c>
      <c r="G35" s="27">
        <f>G33+G23</f>
        <v>13.949332582574069</v>
      </c>
      <c r="H35" s="28">
        <f>ROUND(H33+H23,2)</f>
        <v>7049.99</v>
      </c>
      <c r="I35" s="27">
        <f>I33+I23</f>
        <v>8.3421466895371399</v>
      </c>
      <c r="J35" s="28">
        <f>ROUND(J33+J23,2)</f>
        <v>203.55</v>
      </c>
      <c r="K35" s="182">
        <f>K33+K23</f>
        <v>13.691092990671276</v>
      </c>
      <c r="L35" s="183">
        <f>ROUND(L33+L23,2)</f>
        <v>7253.54</v>
      </c>
      <c r="M35" s="29">
        <f>M33+M23</f>
        <v>12.61131008443845</v>
      </c>
      <c r="N35" s="28">
        <f>ROUND(N33+N23,2)</f>
        <v>6681.47</v>
      </c>
      <c r="O35" s="29"/>
    </row>
    <row r="36" spans="2:22" x14ac:dyDescent="0.25">
      <c r="B36" s="26" t="s">
        <v>9</v>
      </c>
      <c r="C36" s="50"/>
      <c r="D36" s="30">
        <v>0.22</v>
      </c>
      <c r="E36" s="172">
        <f>E35*D36</f>
        <v>3.0257479344347358</v>
      </c>
      <c r="F36" s="201">
        <f>ROUND(F35*D36,2)</f>
        <v>1551</v>
      </c>
      <c r="G36" s="81">
        <f>G35*D36</f>
        <v>3.0688531681662954</v>
      </c>
      <c r="H36" s="28">
        <f>ROUND(H35*D36,2)</f>
        <v>1551</v>
      </c>
      <c r="I36" s="81">
        <f>I35*D36</f>
        <v>1.8352722716981709</v>
      </c>
      <c r="J36" s="28">
        <f>ROUND(J35*D36,2)</f>
        <v>44.78</v>
      </c>
      <c r="K36" s="184">
        <f>K35*D36</f>
        <v>3.0120404579476809</v>
      </c>
      <c r="L36" s="183">
        <f>ROUND(L35*D36,2)</f>
        <v>1595.78</v>
      </c>
      <c r="M36" s="167">
        <f>M35*D36</f>
        <v>2.774488218576459</v>
      </c>
      <c r="N36" s="28">
        <f>ROUND(N35*D36,2)</f>
        <v>1469.92</v>
      </c>
    </row>
    <row r="37" spans="2:22" x14ac:dyDescent="0.25">
      <c r="B37" s="7" t="s">
        <v>17</v>
      </c>
      <c r="C37" s="7"/>
      <c r="D37" s="7"/>
      <c r="E37" s="171">
        <f t="shared" ref="E37:F37" si="20">E36+E35</f>
        <v>16.779147636410809</v>
      </c>
      <c r="F37" s="201">
        <f t="shared" si="20"/>
        <v>8600.99</v>
      </c>
      <c r="G37" s="27">
        <f t="shared" ref="G37:H37" si="21">G36+G35</f>
        <v>17.018185750740365</v>
      </c>
      <c r="H37" s="28">
        <f t="shared" si="21"/>
        <v>8600.99</v>
      </c>
      <c r="I37" s="27">
        <f t="shared" ref="I37:J37" si="22">I36+I35</f>
        <v>10.177418961235311</v>
      </c>
      <c r="J37" s="28">
        <f t="shared" si="22"/>
        <v>248.33</v>
      </c>
      <c r="K37" s="182">
        <f t="shared" ref="K37:L37" si="23">K36+K35</f>
        <v>16.703133448618956</v>
      </c>
      <c r="L37" s="183">
        <f t="shared" si="23"/>
        <v>8849.32</v>
      </c>
      <c r="M37" s="29">
        <f>M36+M35</f>
        <v>15.385798303014909</v>
      </c>
      <c r="N37" s="28">
        <f>N36+N35</f>
        <v>8151.39</v>
      </c>
      <c r="O37" s="29"/>
    </row>
    <row r="38" spans="2:22" x14ac:dyDescent="0.25">
      <c r="B38" s="7" t="s">
        <v>25</v>
      </c>
      <c r="C38" s="7"/>
      <c r="D38" s="7"/>
      <c r="E38" s="173" t="s">
        <v>84</v>
      </c>
      <c r="F38" s="201">
        <f>F35</f>
        <v>7049.99</v>
      </c>
      <c r="G38" s="31" t="s">
        <v>84</v>
      </c>
      <c r="H38" s="28">
        <f>H35</f>
        <v>7049.99</v>
      </c>
      <c r="I38" s="31" t="s">
        <v>75</v>
      </c>
      <c r="J38" s="28">
        <f>J35</f>
        <v>203.55</v>
      </c>
      <c r="K38" s="185" t="s">
        <v>84</v>
      </c>
      <c r="L38" s="183">
        <f>L35</f>
        <v>7253.54</v>
      </c>
      <c r="M38" s="209" t="s">
        <v>76</v>
      </c>
      <c r="N38" s="28">
        <f>N35*12</f>
        <v>80177.64</v>
      </c>
      <c r="O38" s="32"/>
      <c r="P38" s="33"/>
    </row>
    <row r="39" spans="2:22" ht="15.75" thickBot="1" x14ac:dyDescent="0.3">
      <c r="B39" s="7" t="s">
        <v>26</v>
      </c>
      <c r="C39" s="7"/>
      <c r="D39" s="7"/>
      <c r="E39" s="174" t="s">
        <v>84</v>
      </c>
      <c r="F39" s="202">
        <f>F37</f>
        <v>8600.99</v>
      </c>
      <c r="G39" s="34" t="s">
        <v>84</v>
      </c>
      <c r="H39" s="35">
        <f>H37</f>
        <v>8600.99</v>
      </c>
      <c r="I39" s="34" t="s">
        <v>75</v>
      </c>
      <c r="J39" s="35">
        <f>J37</f>
        <v>248.33</v>
      </c>
      <c r="K39" s="186" t="s">
        <v>84</v>
      </c>
      <c r="L39" s="187">
        <f>L37</f>
        <v>8849.32</v>
      </c>
      <c r="M39" s="210" t="s">
        <v>76</v>
      </c>
      <c r="N39" s="35">
        <f>N37*12</f>
        <v>97816.680000000008</v>
      </c>
      <c r="O39" s="36"/>
      <c r="P39" s="37"/>
    </row>
    <row r="40" spans="2:22" ht="15.75" x14ac:dyDescent="0.25">
      <c r="B40" s="212"/>
      <c r="C40" s="212"/>
      <c r="D40" s="212"/>
      <c r="E40" s="212"/>
      <c r="F40" s="212"/>
      <c r="G40" s="212"/>
      <c r="H40" s="212"/>
      <c r="I40" s="51"/>
      <c r="J40" s="51"/>
      <c r="K40" s="51"/>
      <c r="L40" s="51"/>
      <c r="M40" s="51"/>
      <c r="N40" s="51"/>
      <c r="O40" s="51"/>
      <c r="P40" s="2"/>
    </row>
    <row r="41" spans="2:22" ht="59.45" customHeight="1" x14ac:dyDescent="0.25">
      <c r="B41" s="213" t="s">
        <v>53</v>
      </c>
      <c r="C41" s="213"/>
      <c r="D41" s="213"/>
      <c r="E41" s="213"/>
      <c r="F41" s="213"/>
      <c r="G41" s="213"/>
      <c r="H41" s="213"/>
      <c r="I41" s="213"/>
      <c r="J41" s="213"/>
      <c r="K41" s="213"/>
      <c r="L41" s="213"/>
      <c r="M41" s="213"/>
      <c r="N41" s="213"/>
      <c r="O41" s="213"/>
      <c r="P41" s="213"/>
      <c r="Q41" s="141"/>
      <c r="R41" s="141"/>
      <c r="S41" s="11"/>
    </row>
    <row r="42" spans="2:22" ht="15.75" x14ac:dyDescent="0.25">
      <c r="B42" s="83"/>
      <c r="C42" s="2"/>
      <c r="D42" s="2"/>
      <c r="E42" s="2"/>
      <c r="F42" s="2"/>
      <c r="G42" s="2"/>
      <c r="H42" s="2"/>
      <c r="I42" s="2"/>
      <c r="J42" s="2"/>
      <c r="K42" s="2"/>
      <c r="L42" s="2"/>
      <c r="M42" s="2"/>
      <c r="N42" s="2"/>
      <c r="O42" s="2"/>
      <c r="P42" s="2"/>
    </row>
    <row r="43" spans="2:22" ht="15.75" x14ac:dyDescent="0.25">
      <c r="B43" s="2"/>
      <c r="C43" s="2"/>
      <c r="D43" s="2"/>
      <c r="E43" s="2"/>
      <c r="F43" s="2"/>
      <c r="G43" s="2"/>
      <c r="H43" s="2"/>
      <c r="I43" s="2"/>
      <c r="J43" s="2"/>
      <c r="K43" s="2"/>
      <c r="L43" s="2"/>
      <c r="M43" s="2"/>
      <c r="N43" s="2"/>
      <c r="O43" s="2"/>
      <c r="P43" s="2"/>
    </row>
    <row r="44" spans="2:22" x14ac:dyDescent="0.25">
      <c r="B44" s="7" t="s">
        <v>5</v>
      </c>
      <c r="C44" s="7"/>
      <c r="D44" s="7"/>
      <c r="E44" s="7" t="s">
        <v>7</v>
      </c>
      <c r="G44" s="7"/>
      <c r="I44" s="7"/>
      <c r="K44" s="7"/>
      <c r="M44" s="7"/>
    </row>
    <row r="45" spans="2:22" x14ac:dyDescent="0.25">
      <c r="H45" s="147"/>
      <c r="Q45" s="61"/>
    </row>
    <row r="46" spans="2:22" x14ac:dyDescent="0.25">
      <c r="B46" s="49" t="s">
        <v>6</v>
      </c>
      <c r="C46" s="49"/>
      <c r="D46" s="49"/>
      <c r="E46" s="49" t="s">
        <v>6</v>
      </c>
      <c r="F46" s="49"/>
      <c r="G46" s="49"/>
      <c r="H46" s="49"/>
      <c r="I46" s="49"/>
      <c r="J46" s="49"/>
      <c r="K46" s="49"/>
      <c r="L46" s="49"/>
      <c r="M46" s="49"/>
      <c r="N46" s="49"/>
      <c r="O46" s="49"/>
    </row>
    <row r="47" spans="2:22" ht="15.75" x14ac:dyDescent="0.25">
      <c r="B47" s="2"/>
      <c r="C47" s="2"/>
      <c r="D47" s="2"/>
      <c r="E47" s="2"/>
      <c r="F47" s="2"/>
      <c r="G47" s="2"/>
      <c r="H47" s="2"/>
      <c r="I47" s="2"/>
      <c r="J47" s="2"/>
      <c r="K47" s="2"/>
      <c r="L47" s="2"/>
      <c r="M47" s="2"/>
      <c r="N47" s="2"/>
      <c r="O47" s="2"/>
      <c r="P47" s="2"/>
    </row>
  </sheetData>
  <mergeCells count="25">
    <mergeCell ref="G12:H12"/>
    <mergeCell ref="E13:F13"/>
    <mergeCell ref="G11:L11"/>
    <mergeCell ref="K12:L12"/>
    <mergeCell ref="M12:N12"/>
    <mergeCell ref="G13:H13"/>
    <mergeCell ref="I13:J13"/>
    <mergeCell ref="K13:L13"/>
    <mergeCell ref="M13:N13"/>
    <mergeCell ref="B40:H40"/>
    <mergeCell ref="B41:P41"/>
    <mergeCell ref="A3:P3"/>
    <mergeCell ref="C26:D26"/>
    <mergeCell ref="P26:P31"/>
    <mergeCell ref="O28:O30"/>
    <mergeCell ref="C31:D31"/>
    <mergeCell ref="C32:D32"/>
    <mergeCell ref="B35:D35"/>
    <mergeCell ref="O15:O19"/>
    <mergeCell ref="P16:P17"/>
    <mergeCell ref="C18:D18"/>
    <mergeCell ref="P18:P22"/>
    <mergeCell ref="O20:O22"/>
    <mergeCell ref="E12:F12"/>
    <mergeCell ref="I12:J12"/>
  </mergeCells>
  <pageMargins left="0.7" right="0.7" top="0.75" bottom="0.75" header="0.3" footer="0.3"/>
  <ignoredErrors>
    <ignoredError sqref="H23:H2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2D771-DB63-4C40-A9A8-F0A205DB045B}">
  <dimension ref="A1:P136"/>
  <sheetViews>
    <sheetView zoomScaleNormal="100" workbookViewId="0">
      <selection activeCell="O47" sqref="O47"/>
    </sheetView>
  </sheetViews>
  <sheetFormatPr defaultColWidth="9.140625" defaultRowHeight="15" x14ac:dyDescent="0.25"/>
  <cols>
    <col min="1" max="1" width="9.140625" style="67" customWidth="1"/>
    <col min="2" max="2" width="7.85546875" style="67" customWidth="1"/>
    <col min="3" max="3" width="14.7109375" style="67" customWidth="1"/>
    <col min="4" max="4" width="14.28515625" style="67" customWidth="1"/>
    <col min="5" max="7" width="14.7109375" style="67" customWidth="1"/>
    <col min="8" max="10" width="9.140625" style="67"/>
    <col min="11" max="11" width="11" style="67" customWidth="1"/>
    <col min="12" max="16384" width="9.140625" style="67"/>
  </cols>
  <sheetData>
    <row r="1" spans="1:16" x14ac:dyDescent="0.25">
      <c r="A1" s="62"/>
      <c r="B1" s="62"/>
      <c r="C1" s="62"/>
      <c r="D1" s="62"/>
      <c r="E1" s="62"/>
      <c r="F1" s="62"/>
      <c r="G1" s="63"/>
    </row>
    <row r="2" spans="1:16" x14ac:dyDescent="0.25">
      <c r="A2" s="62"/>
      <c r="B2" s="62"/>
      <c r="C2" s="62"/>
      <c r="D2" s="62"/>
      <c r="E2" s="62"/>
      <c r="F2" s="64"/>
      <c r="G2" s="65"/>
    </row>
    <row r="3" spans="1:16" x14ac:dyDescent="0.25">
      <c r="A3" s="62"/>
      <c r="B3" s="62"/>
      <c r="C3" s="62"/>
      <c r="D3" s="62"/>
      <c r="E3" s="62"/>
      <c r="F3" s="64"/>
      <c r="G3" s="65"/>
      <c r="K3" s="76" t="s">
        <v>10</v>
      </c>
      <c r="L3" s="76" t="s">
        <v>44</v>
      </c>
      <c r="M3" s="77"/>
    </row>
    <row r="4" spans="1:16" ht="18.75" x14ac:dyDescent="0.3">
      <c r="A4" s="94"/>
      <c r="B4" s="95" t="s">
        <v>65</v>
      </c>
      <c r="C4" s="94"/>
      <c r="D4" s="94"/>
      <c r="E4" s="64"/>
      <c r="F4" s="96"/>
      <c r="G4" s="94"/>
      <c r="H4" s="97"/>
      <c r="I4" s="97"/>
      <c r="J4" s="97"/>
      <c r="K4" s="98" t="s">
        <v>46</v>
      </c>
      <c r="L4" s="99">
        <v>512.6</v>
      </c>
      <c r="M4" s="100">
        <f>L4/$L$9</f>
        <v>0.10937099940257745</v>
      </c>
      <c r="N4" s="101"/>
      <c r="O4" s="79"/>
    </row>
    <row r="5" spans="1:16" x14ac:dyDescent="0.25">
      <c r="A5" s="94"/>
      <c r="B5" s="94"/>
      <c r="C5" s="94"/>
      <c r="D5" s="94"/>
      <c r="E5" s="94"/>
      <c r="F5" s="102"/>
      <c r="G5" s="94"/>
      <c r="H5" s="97"/>
      <c r="I5" s="97"/>
      <c r="J5" s="97"/>
      <c r="K5" s="98" t="s">
        <v>47</v>
      </c>
      <c r="L5" s="99"/>
      <c r="M5" s="100">
        <f>L5/$L$9</f>
        <v>0</v>
      </c>
      <c r="N5" s="103"/>
      <c r="O5" s="79"/>
    </row>
    <row r="6" spans="1:16" x14ac:dyDescent="0.25">
      <c r="A6" s="94"/>
      <c r="B6" s="104" t="s">
        <v>30</v>
      </c>
      <c r="C6" s="105"/>
      <c r="D6" s="106"/>
      <c r="E6" s="107">
        <v>44228</v>
      </c>
      <c r="F6" s="108"/>
      <c r="G6" s="94"/>
      <c r="H6" s="97"/>
      <c r="I6" s="97"/>
      <c r="J6" s="97"/>
      <c r="K6" s="98" t="s">
        <v>48</v>
      </c>
      <c r="L6" s="99"/>
      <c r="M6" s="100">
        <f>L6/$L$9</f>
        <v>0</v>
      </c>
      <c r="N6" s="109"/>
      <c r="O6" s="72"/>
    </row>
    <row r="7" spans="1:16" x14ac:dyDescent="0.25">
      <c r="A7" s="94"/>
      <c r="B7" s="110" t="s">
        <v>31</v>
      </c>
      <c r="C7" s="64"/>
      <c r="D7" s="97"/>
      <c r="E7" s="93">
        <v>60</v>
      </c>
      <c r="F7" s="111" t="s">
        <v>21</v>
      </c>
      <c r="G7" s="94"/>
      <c r="H7" s="97"/>
      <c r="I7" s="97"/>
      <c r="J7" s="97"/>
      <c r="K7" s="98" t="s">
        <v>49</v>
      </c>
      <c r="L7" s="99"/>
      <c r="M7" s="100">
        <f>L7/$L$9</f>
        <v>0</v>
      </c>
      <c r="N7" s="112"/>
      <c r="O7" s="74"/>
    </row>
    <row r="8" spans="1:16" x14ac:dyDescent="0.25">
      <c r="A8" s="94"/>
      <c r="B8" s="110" t="s">
        <v>32</v>
      </c>
      <c r="C8" s="64"/>
      <c r="D8" s="113">
        <f>E6-1</f>
        <v>44227</v>
      </c>
      <c r="E8" s="114">
        <v>980548.90999999968</v>
      </c>
      <c r="F8" s="111" t="s">
        <v>33</v>
      </c>
      <c r="G8" s="94"/>
      <c r="H8" s="97"/>
      <c r="I8" s="97"/>
      <c r="J8" s="97"/>
      <c r="K8" s="98" t="s">
        <v>50</v>
      </c>
      <c r="L8" s="99"/>
      <c r="M8" s="100">
        <f>L8/$L$9</f>
        <v>0</v>
      </c>
      <c r="N8" s="112"/>
      <c r="O8" s="74"/>
    </row>
    <row r="9" spans="1:16" x14ac:dyDescent="0.25">
      <c r="A9" s="94"/>
      <c r="B9" s="110" t="s">
        <v>32</v>
      </c>
      <c r="C9" s="64"/>
      <c r="D9" s="113">
        <f>EDATE(D8,E7)</f>
        <v>46053</v>
      </c>
      <c r="E9" s="114">
        <v>571323.10999999964</v>
      </c>
      <c r="F9" s="111" t="s">
        <v>33</v>
      </c>
      <c r="G9" s="94"/>
      <c r="H9" s="97"/>
      <c r="I9" s="97"/>
      <c r="J9" s="97"/>
      <c r="K9" s="115" t="s">
        <v>45</v>
      </c>
      <c r="L9" s="116">
        <v>4686.8</v>
      </c>
      <c r="M9" s="115"/>
      <c r="N9" s="112"/>
      <c r="O9" s="74"/>
    </row>
    <row r="10" spans="1:16" x14ac:dyDescent="0.25">
      <c r="A10" s="94"/>
      <c r="B10" s="110" t="s">
        <v>34</v>
      </c>
      <c r="C10" s="64"/>
      <c r="D10" s="97"/>
      <c r="E10" s="117">
        <f>M4</f>
        <v>0.10937099940257745</v>
      </c>
      <c r="F10" s="111"/>
      <c r="G10" s="94"/>
      <c r="H10" s="97"/>
      <c r="I10" s="97"/>
      <c r="J10" s="97"/>
      <c r="K10" s="97"/>
      <c r="L10" s="97"/>
      <c r="M10" s="118"/>
      <c r="N10" s="118"/>
      <c r="O10" s="75"/>
    </row>
    <row r="11" spans="1:16" x14ac:dyDescent="0.25">
      <c r="A11" s="94"/>
      <c r="B11" s="110" t="s">
        <v>35</v>
      </c>
      <c r="C11" s="64"/>
      <c r="D11" s="97"/>
      <c r="E11" s="119">
        <f>ROUND(E8*E10,2)</f>
        <v>107243.61</v>
      </c>
      <c r="F11" s="111" t="s">
        <v>33</v>
      </c>
      <c r="G11" s="94"/>
      <c r="H11" s="97"/>
      <c r="I11" s="97"/>
      <c r="J11" s="97"/>
      <c r="K11" s="97"/>
      <c r="L11" s="97"/>
      <c r="M11" s="118"/>
      <c r="N11" s="118"/>
      <c r="O11" s="75"/>
    </row>
    <row r="12" spans="1:16" x14ac:dyDescent="0.25">
      <c r="A12" s="94"/>
      <c r="B12" s="110" t="s">
        <v>36</v>
      </c>
      <c r="C12" s="64"/>
      <c r="D12" s="97"/>
      <c r="E12" s="119">
        <f>ROUND(E9*E10,2)</f>
        <v>62486.18</v>
      </c>
      <c r="F12" s="111" t="s">
        <v>33</v>
      </c>
      <c r="G12" s="94"/>
      <c r="H12" s="97"/>
      <c r="I12" s="97"/>
      <c r="J12" s="97"/>
      <c r="K12" s="120"/>
      <c r="L12" s="120"/>
      <c r="M12" s="112"/>
      <c r="N12" s="112"/>
      <c r="O12" s="74"/>
      <c r="P12" s="75"/>
    </row>
    <row r="13" spans="1:16" x14ac:dyDescent="0.25">
      <c r="A13" s="94"/>
      <c r="B13" s="121" t="s">
        <v>64</v>
      </c>
      <c r="C13" s="122"/>
      <c r="D13" s="123"/>
      <c r="E13" s="124">
        <v>0.03</v>
      </c>
      <c r="F13" s="125"/>
      <c r="G13" s="94"/>
      <c r="H13" s="97"/>
      <c r="I13" s="97"/>
      <c r="J13" s="97"/>
      <c r="K13" s="120"/>
      <c r="L13" s="120"/>
      <c r="M13" s="112"/>
      <c r="N13" s="112"/>
      <c r="O13" s="74"/>
      <c r="P13" s="75"/>
    </row>
    <row r="14" spans="1:16" x14ac:dyDescent="0.25">
      <c r="A14" s="94"/>
      <c r="B14" s="93"/>
      <c r="C14" s="64"/>
      <c r="D14" s="97"/>
      <c r="E14" s="126"/>
      <c r="F14" s="93"/>
      <c r="G14" s="94"/>
      <c r="H14" s="97"/>
      <c r="I14" s="97"/>
      <c r="J14" s="97"/>
      <c r="K14" s="120"/>
      <c r="L14" s="120"/>
      <c r="M14" s="112"/>
      <c r="N14" s="112"/>
      <c r="O14" s="74"/>
      <c r="P14" s="75"/>
    </row>
    <row r="15" spans="1:16" x14ac:dyDescent="0.25">
      <c r="A15" s="97"/>
      <c r="B15" s="97"/>
      <c r="C15" s="97"/>
      <c r="D15" s="97"/>
      <c r="E15" s="97"/>
      <c r="F15" s="97"/>
      <c r="G15" s="97"/>
      <c r="H15" s="97"/>
      <c r="I15" s="97"/>
      <c r="J15" s="97"/>
      <c r="K15" s="120"/>
      <c r="L15" s="120"/>
      <c r="M15" s="112"/>
      <c r="N15" s="112"/>
      <c r="O15" s="74"/>
      <c r="P15" s="75"/>
    </row>
    <row r="16" spans="1:16" ht="15.75" thickBot="1" x14ac:dyDescent="0.3">
      <c r="A16" s="127" t="s">
        <v>37</v>
      </c>
      <c r="B16" s="127" t="s">
        <v>38</v>
      </c>
      <c r="C16" s="127" t="s">
        <v>39</v>
      </c>
      <c r="D16" s="127" t="s">
        <v>40</v>
      </c>
      <c r="E16" s="127" t="s">
        <v>41</v>
      </c>
      <c r="F16" s="127" t="s">
        <v>42</v>
      </c>
      <c r="G16" s="127" t="s">
        <v>43</v>
      </c>
      <c r="H16" s="97"/>
      <c r="I16" s="97"/>
      <c r="J16" s="97"/>
      <c r="K16" s="120"/>
      <c r="L16" s="120"/>
      <c r="M16" s="112"/>
      <c r="N16" s="112"/>
      <c r="O16" s="74"/>
      <c r="P16" s="75"/>
    </row>
    <row r="17" spans="1:16" x14ac:dyDescent="0.25">
      <c r="A17" s="242">
        <f>E6</f>
        <v>44228</v>
      </c>
      <c r="B17" s="243">
        <v>1</v>
      </c>
      <c r="C17" s="244">
        <f>E11</f>
        <v>107243.61</v>
      </c>
      <c r="D17" s="245">
        <f>ROUND(IPMT($E$13/12,B17,$E$7,-$E$11,$E$12,0),2)</f>
        <v>268.11</v>
      </c>
      <c r="E17" s="245">
        <f>ROUND(PPMT($E$13/12,B17,$E$7,-$E$11,$E$12,0),2)</f>
        <v>692.34</v>
      </c>
      <c r="F17" s="245">
        <f>ROUND(PMT($E$13/12,E7,-E11,E12),2)</f>
        <v>960.45</v>
      </c>
      <c r="G17" s="245">
        <f>C17-E17</f>
        <v>106551.27</v>
      </c>
      <c r="H17" s="97"/>
      <c r="I17" s="97"/>
      <c r="J17" s="97"/>
      <c r="K17" s="120"/>
      <c r="L17" s="120"/>
      <c r="M17" s="112"/>
      <c r="N17" s="112"/>
      <c r="O17" s="74"/>
      <c r="P17" s="75"/>
    </row>
    <row r="18" spans="1:16" x14ac:dyDescent="0.25">
      <c r="A18" s="242">
        <f>EDATE(A17,1)</f>
        <v>44256</v>
      </c>
      <c r="B18" s="243">
        <v>2</v>
      </c>
      <c r="C18" s="244">
        <f>G17</f>
        <v>106551.27</v>
      </c>
      <c r="D18" s="245">
        <f>ROUND(C18*$E$13/12,2)</f>
        <v>266.38</v>
      </c>
      <c r="E18" s="245">
        <f>F18-D18</f>
        <v>694.07</v>
      </c>
      <c r="F18" s="245">
        <f>F17</f>
        <v>960.45</v>
      </c>
      <c r="G18" s="245">
        <f>C18-E18</f>
        <v>105857.2</v>
      </c>
      <c r="H18" s="97"/>
      <c r="I18" s="97"/>
      <c r="J18" s="97"/>
      <c r="K18" s="120"/>
      <c r="L18" s="120"/>
      <c r="M18" s="112"/>
      <c r="N18" s="112"/>
      <c r="O18" s="74"/>
      <c r="P18" s="75"/>
    </row>
    <row r="19" spans="1:16" x14ac:dyDescent="0.25">
      <c r="A19" s="242">
        <f>EDATE(A18,1)</f>
        <v>44287</v>
      </c>
      <c r="B19" s="243">
        <v>3</v>
      </c>
      <c r="C19" s="244">
        <f>G18</f>
        <v>105857.2</v>
      </c>
      <c r="D19" s="245">
        <f>ROUND(C19*$E$13/12,2)</f>
        <v>264.64</v>
      </c>
      <c r="E19" s="245">
        <f>F19-D19</f>
        <v>695.81000000000006</v>
      </c>
      <c r="F19" s="245">
        <f>F18</f>
        <v>960.45</v>
      </c>
      <c r="G19" s="245">
        <f>C19-E19</f>
        <v>105161.39</v>
      </c>
      <c r="K19" s="73"/>
      <c r="L19" s="73"/>
      <c r="M19" s="74"/>
      <c r="N19" s="74"/>
      <c r="O19" s="74"/>
      <c r="P19" s="75"/>
    </row>
    <row r="20" spans="1:16" x14ac:dyDescent="0.25">
      <c r="A20" s="242">
        <f>EDATE(A19,1)</f>
        <v>44317</v>
      </c>
      <c r="B20" s="243">
        <v>4</v>
      </c>
      <c r="C20" s="244">
        <f>G19</f>
        <v>105161.39</v>
      </c>
      <c r="D20" s="245">
        <f>ROUND(C20*$E$13/12,2)</f>
        <v>262.89999999999998</v>
      </c>
      <c r="E20" s="245">
        <f>F20-D20</f>
        <v>697.55000000000007</v>
      </c>
      <c r="F20" s="245">
        <f>F19</f>
        <v>960.45</v>
      </c>
      <c r="G20" s="245">
        <f>C20-E20</f>
        <v>104463.84</v>
      </c>
      <c r="K20" s="73"/>
      <c r="L20" s="73"/>
      <c r="M20" s="74"/>
      <c r="N20" s="74"/>
      <c r="O20" s="74"/>
      <c r="P20" s="75"/>
    </row>
    <row r="21" spans="1:16" x14ac:dyDescent="0.25">
      <c r="A21" s="242">
        <f>EDATE(A20,1)</f>
        <v>44348</v>
      </c>
      <c r="B21" s="243">
        <v>5</v>
      </c>
      <c r="C21" s="244">
        <f>G20</f>
        <v>104463.84</v>
      </c>
      <c r="D21" s="245">
        <f>ROUND(C21*$E$13/12,2)</f>
        <v>261.16000000000003</v>
      </c>
      <c r="E21" s="245">
        <f>F21-D21</f>
        <v>699.29</v>
      </c>
      <c r="F21" s="245">
        <f>F20</f>
        <v>960.45</v>
      </c>
      <c r="G21" s="245">
        <f>C21-E21</f>
        <v>103764.55</v>
      </c>
      <c r="K21" s="73"/>
      <c r="L21" s="73"/>
      <c r="M21" s="74"/>
      <c r="N21" s="74"/>
      <c r="O21" s="74"/>
      <c r="P21" s="75"/>
    </row>
    <row r="22" spans="1:16" x14ac:dyDescent="0.25">
      <c r="A22" s="242">
        <f>EDATE(A21,1)</f>
        <v>44378</v>
      </c>
      <c r="B22" s="243">
        <v>6</v>
      </c>
      <c r="C22" s="244">
        <f>G21</f>
        <v>103764.55</v>
      </c>
      <c r="D22" s="245">
        <f>ROUND(C22*$E$13/12,2)</f>
        <v>259.41000000000003</v>
      </c>
      <c r="E22" s="245">
        <f>F22-D22</f>
        <v>701.04</v>
      </c>
      <c r="F22" s="245">
        <f>F21</f>
        <v>960.45</v>
      </c>
      <c r="G22" s="245">
        <f>C22-E22</f>
        <v>103063.51000000001</v>
      </c>
      <c r="K22" s="73"/>
      <c r="L22" s="73"/>
      <c r="M22" s="74"/>
      <c r="N22" s="74"/>
      <c r="O22" s="74"/>
      <c r="P22" s="75"/>
    </row>
    <row r="23" spans="1:16" x14ac:dyDescent="0.25">
      <c r="A23" s="242">
        <f>EDATE(A22,1)</f>
        <v>44409</v>
      </c>
      <c r="B23" s="243">
        <v>7</v>
      </c>
      <c r="C23" s="244">
        <f>G22</f>
        <v>103063.51000000001</v>
      </c>
      <c r="D23" s="245">
        <f>ROUND(C23*$E$13/12,2)</f>
        <v>257.66000000000003</v>
      </c>
      <c r="E23" s="245">
        <f>F23-D23</f>
        <v>702.79</v>
      </c>
      <c r="F23" s="245">
        <f>F22</f>
        <v>960.45</v>
      </c>
      <c r="G23" s="245">
        <f>C23-E23</f>
        <v>102360.72000000002</v>
      </c>
      <c r="K23" s="73"/>
      <c r="L23" s="73"/>
      <c r="M23" s="74"/>
      <c r="N23" s="74"/>
      <c r="O23" s="74"/>
      <c r="P23" s="75"/>
    </row>
    <row r="24" spans="1:16" x14ac:dyDescent="0.25">
      <c r="A24" s="242">
        <f>EDATE(A23,1)</f>
        <v>44440</v>
      </c>
      <c r="B24" s="243">
        <v>8</v>
      </c>
      <c r="C24" s="244">
        <f>G23</f>
        <v>102360.72000000002</v>
      </c>
      <c r="D24" s="245">
        <f>ROUND(C24*$E$13/12,2)</f>
        <v>255.9</v>
      </c>
      <c r="E24" s="245">
        <f>F24-D24</f>
        <v>704.55000000000007</v>
      </c>
      <c r="F24" s="245">
        <f>F23</f>
        <v>960.45</v>
      </c>
      <c r="G24" s="245">
        <f>C24-E24</f>
        <v>101656.17000000001</v>
      </c>
      <c r="K24" s="73"/>
      <c r="L24" s="73"/>
      <c r="M24" s="74"/>
      <c r="N24" s="74"/>
      <c r="O24" s="74"/>
      <c r="P24" s="75"/>
    </row>
    <row r="25" spans="1:16" x14ac:dyDescent="0.25">
      <c r="A25" s="242">
        <f>EDATE(A24,1)</f>
        <v>44470</v>
      </c>
      <c r="B25" s="243">
        <v>9</v>
      </c>
      <c r="C25" s="244">
        <f>G24</f>
        <v>101656.17000000001</v>
      </c>
      <c r="D25" s="245">
        <f>ROUND(C25*$E$13/12,2)</f>
        <v>254.14</v>
      </c>
      <c r="E25" s="245">
        <f>F25-D25</f>
        <v>706.31000000000006</v>
      </c>
      <c r="F25" s="245">
        <f>F24</f>
        <v>960.45</v>
      </c>
      <c r="G25" s="245">
        <f>C25-E25</f>
        <v>100949.86000000002</v>
      </c>
      <c r="K25" s="73"/>
      <c r="L25" s="73"/>
      <c r="M25" s="74"/>
      <c r="N25" s="74"/>
      <c r="O25" s="74"/>
      <c r="P25" s="75"/>
    </row>
    <row r="26" spans="1:16" x14ac:dyDescent="0.25">
      <c r="A26" s="242">
        <f>EDATE(A25,1)</f>
        <v>44501</v>
      </c>
      <c r="B26" s="243">
        <v>10</v>
      </c>
      <c r="C26" s="244">
        <f>G25</f>
        <v>100949.86000000002</v>
      </c>
      <c r="D26" s="245">
        <f>ROUND(C26*$E$13/12,2)</f>
        <v>252.37</v>
      </c>
      <c r="E26" s="245">
        <f>F26-D26</f>
        <v>708.08</v>
      </c>
      <c r="F26" s="245">
        <f>F25</f>
        <v>960.45</v>
      </c>
      <c r="G26" s="245">
        <f>C26-E26</f>
        <v>100241.78000000001</v>
      </c>
      <c r="K26" s="73"/>
      <c r="L26" s="73"/>
      <c r="M26" s="74"/>
      <c r="N26" s="74"/>
      <c r="O26" s="74"/>
      <c r="P26" s="75"/>
    </row>
    <row r="27" spans="1:16" x14ac:dyDescent="0.25">
      <c r="A27" s="242">
        <f>EDATE(A26,1)</f>
        <v>44531</v>
      </c>
      <c r="B27" s="243">
        <v>11</v>
      </c>
      <c r="C27" s="244">
        <f>G26</f>
        <v>100241.78000000001</v>
      </c>
      <c r="D27" s="245">
        <f>ROUND(C27*$E$13/12,2)</f>
        <v>250.6</v>
      </c>
      <c r="E27" s="245">
        <f>F27-D27</f>
        <v>709.85</v>
      </c>
      <c r="F27" s="245">
        <f>F26</f>
        <v>960.45</v>
      </c>
      <c r="G27" s="245">
        <f>C27-E27</f>
        <v>99531.930000000008</v>
      </c>
    </row>
    <row r="28" spans="1:16" x14ac:dyDescent="0.25">
      <c r="A28" s="242">
        <f>EDATE(A27,1)</f>
        <v>44562</v>
      </c>
      <c r="B28" s="243">
        <v>12</v>
      </c>
      <c r="C28" s="244">
        <f>G27</f>
        <v>99531.930000000008</v>
      </c>
      <c r="D28" s="245">
        <f>ROUND(C28*$E$13/12,2)</f>
        <v>248.83</v>
      </c>
      <c r="E28" s="245">
        <f>F28-D28</f>
        <v>711.62</v>
      </c>
      <c r="F28" s="245">
        <f>F27</f>
        <v>960.45</v>
      </c>
      <c r="G28" s="245">
        <f>C28-E28</f>
        <v>98820.310000000012</v>
      </c>
    </row>
    <row r="29" spans="1:16" x14ac:dyDescent="0.25">
      <c r="A29" s="242">
        <f>EDATE(A28,1)</f>
        <v>44593</v>
      </c>
      <c r="B29" s="243">
        <v>13</v>
      </c>
      <c r="C29" s="244">
        <f>G28</f>
        <v>98820.310000000012</v>
      </c>
      <c r="D29" s="245">
        <f>ROUND(C29*$E$13/12,2)</f>
        <v>247.05</v>
      </c>
      <c r="E29" s="245">
        <f>F29-D29</f>
        <v>713.40000000000009</v>
      </c>
      <c r="F29" s="245">
        <f>F28</f>
        <v>960.45</v>
      </c>
      <c r="G29" s="245">
        <f>C29-E29</f>
        <v>98106.910000000018</v>
      </c>
    </row>
    <row r="30" spans="1:16" x14ac:dyDescent="0.25">
      <c r="A30" s="242">
        <f>EDATE(A29,1)</f>
        <v>44621</v>
      </c>
      <c r="B30" s="243">
        <v>14</v>
      </c>
      <c r="C30" s="244">
        <f>G29</f>
        <v>98106.910000000018</v>
      </c>
      <c r="D30" s="245">
        <f>ROUND(C30*$E$13/12,2)</f>
        <v>245.27</v>
      </c>
      <c r="E30" s="245">
        <f>F30-D30</f>
        <v>715.18000000000006</v>
      </c>
      <c r="F30" s="245">
        <f>F29</f>
        <v>960.45</v>
      </c>
      <c r="G30" s="245">
        <f>C30-E30</f>
        <v>97391.730000000025</v>
      </c>
    </row>
    <row r="31" spans="1:16" x14ac:dyDescent="0.25">
      <c r="A31" s="242">
        <f>EDATE(A30,1)</f>
        <v>44652</v>
      </c>
      <c r="B31" s="243">
        <v>15</v>
      </c>
      <c r="C31" s="244">
        <f>G30</f>
        <v>97391.730000000025</v>
      </c>
      <c r="D31" s="245">
        <f>ROUND(C31*$E$13/12,2)</f>
        <v>243.48</v>
      </c>
      <c r="E31" s="245">
        <f>F31-D31</f>
        <v>716.97</v>
      </c>
      <c r="F31" s="245">
        <f>F30</f>
        <v>960.45</v>
      </c>
      <c r="G31" s="245">
        <f>C31-E31</f>
        <v>96674.760000000024</v>
      </c>
    </row>
    <row r="32" spans="1:16" x14ac:dyDescent="0.25">
      <c r="A32" s="242">
        <f>EDATE(A31,1)</f>
        <v>44682</v>
      </c>
      <c r="B32" s="243">
        <v>16</v>
      </c>
      <c r="C32" s="244">
        <f>G31</f>
        <v>96674.760000000024</v>
      </c>
      <c r="D32" s="245">
        <f>ROUND(C32*$E$13/12,2)</f>
        <v>241.69</v>
      </c>
      <c r="E32" s="245">
        <f>F32-D32</f>
        <v>718.76</v>
      </c>
      <c r="F32" s="245">
        <f>F31</f>
        <v>960.45</v>
      </c>
      <c r="G32" s="245">
        <f>C32-E32</f>
        <v>95956.000000000029</v>
      </c>
    </row>
    <row r="33" spans="1:7" x14ac:dyDescent="0.25">
      <c r="A33" s="242">
        <f>EDATE(A32,1)</f>
        <v>44713</v>
      </c>
      <c r="B33" s="243">
        <v>17</v>
      </c>
      <c r="C33" s="244">
        <f>G32</f>
        <v>95956.000000000029</v>
      </c>
      <c r="D33" s="245">
        <f>ROUND(C33*$E$13/12,2)</f>
        <v>239.89</v>
      </c>
      <c r="E33" s="245">
        <f>F33-D33</f>
        <v>720.56000000000006</v>
      </c>
      <c r="F33" s="245">
        <f>F32</f>
        <v>960.45</v>
      </c>
      <c r="G33" s="245">
        <f>C33-E33</f>
        <v>95235.440000000031</v>
      </c>
    </row>
    <row r="34" spans="1:7" x14ac:dyDescent="0.25">
      <c r="A34" s="242">
        <f>EDATE(A33,1)</f>
        <v>44743</v>
      </c>
      <c r="B34" s="243">
        <v>18</v>
      </c>
      <c r="C34" s="244">
        <f>G33</f>
        <v>95235.440000000031</v>
      </c>
      <c r="D34" s="245">
        <f>ROUND(C34*$E$13/12,2)</f>
        <v>238.09</v>
      </c>
      <c r="E34" s="245">
        <f>F34-D34</f>
        <v>722.36</v>
      </c>
      <c r="F34" s="245">
        <f>F33</f>
        <v>960.45</v>
      </c>
      <c r="G34" s="245">
        <f>C34-E34</f>
        <v>94513.080000000031</v>
      </c>
    </row>
    <row r="35" spans="1:7" x14ac:dyDescent="0.25">
      <c r="A35" s="242">
        <f>EDATE(A34,1)</f>
        <v>44774</v>
      </c>
      <c r="B35" s="243">
        <v>19</v>
      </c>
      <c r="C35" s="244">
        <f>G34</f>
        <v>94513.080000000031</v>
      </c>
      <c r="D35" s="245">
        <f>ROUND(C35*$E$13/12,2)</f>
        <v>236.28</v>
      </c>
      <c r="E35" s="245">
        <f>F35-D35</f>
        <v>724.17000000000007</v>
      </c>
      <c r="F35" s="245">
        <f>F34</f>
        <v>960.45</v>
      </c>
      <c r="G35" s="245">
        <f>C35-E35</f>
        <v>93788.910000000033</v>
      </c>
    </row>
    <row r="36" spans="1:7" x14ac:dyDescent="0.25">
      <c r="A36" s="242">
        <f>EDATE(A35,1)</f>
        <v>44805</v>
      </c>
      <c r="B36" s="243">
        <v>20</v>
      </c>
      <c r="C36" s="244">
        <f>G35</f>
        <v>93788.910000000033</v>
      </c>
      <c r="D36" s="245">
        <f>ROUND(C36*$E$13/12,2)</f>
        <v>234.47</v>
      </c>
      <c r="E36" s="245">
        <f>F36-D36</f>
        <v>725.98</v>
      </c>
      <c r="F36" s="245">
        <f>F35</f>
        <v>960.45</v>
      </c>
      <c r="G36" s="245">
        <f>C36-E36</f>
        <v>93062.930000000037</v>
      </c>
    </row>
    <row r="37" spans="1:7" x14ac:dyDescent="0.25">
      <c r="A37" s="242">
        <f>EDATE(A36,1)</f>
        <v>44835</v>
      </c>
      <c r="B37" s="243">
        <v>21</v>
      </c>
      <c r="C37" s="244">
        <f>G36</f>
        <v>93062.930000000037</v>
      </c>
      <c r="D37" s="245">
        <f>ROUND(C37*$E$13/12,2)</f>
        <v>232.66</v>
      </c>
      <c r="E37" s="245">
        <f>F37-D37</f>
        <v>727.79000000000008</v>
      </c>
      <c r="F37" s="245">
        <f>F36</f>
        <v>960.45</v>
      </c>
      <c r="G37" s="245">
        <f>C37-E37</f>
        <v>92335.140000000043</v>
      </c>
    </row>
    <row r="38" spans="1:7" x14ac:dyDescent="0.25">
      <c r="A38" s="242">
        <f>EDATE(A37,1)</f>
        <v>44866</v>
      </c>
      <c r="B38" s="243">
        <v>22</v>
      </c>
      <c r="C38" s="244">
        <f>G37</f>
        <v>92335.140000000043</v>
      </c>
      <c r="D38" s="245">
        <f>ROUND(C38*$E$13/12,2)</f>
        <v>230.84</v>
      </c>
      <c r="E38" s="245">
        <f>F38-D38</f>
        <v>729.61</v>
      </c>
      <c r="F38" s="245">
        <f>F37</f>
        <v>960.45</v>
      </c>
      <c r="G38" s="245">
        <f>C38-E38</f>
        <v>91605.530000000042</v>
      </c>
    </row>
    <row r="39" spans="1:7" x14ac:dyDescent="0.25">
      <c r="A39" s="242">
        <f>EDATE(A38,1)</f>
        <v>44896</v>
      </c>
      <c r="B39" s="243">
        <v>23</v>
      </c>
      <c r="C39" s="244">
        <f>G38</f>
        <v>91605.530000000042</v>
      </c>
      <c r="D39" s="245">
        <f>ROUND(C39*$E$13/12,2)</f>
        <v>229.01</v>
      </c>
      <c r="E39" s="245">
        <f>F39-D39</f>
        <v>731.44</v>
      </c>
      <c r="F39" s="245">
        <f>F38</f>
        <v>960.45</v>
      </c>
      <c r="G39" s="245">
        <f>C39-E39</f>
        <v>90874.09000000004</v>
      </c>
    </row>
    <row r="40" spans="1:7" x14ac:dyDescent="0.25">
      <c r="A40" s="242">
        <f>EDATE(A39,1)</f>
        <v>44927</v>
      </c>
      <c r="B40" s="243">
        <v>24</v>
      </c>
      <c r="C40" s="244">
        <f>G39</f>
        <v>90874.09000000004</v>
      </c>
      <c r="D40" s="245">
        <f>ROUND(C40*$E$13/12,2)</f>
        <v>227.19</v>
      </c>
      <c r="E40" s="245">
        <f>F40-D40</f>
        <v>733.26</v>
      </c>
      <c r="F40" s="245">
        <f>F39</f>
        <v>960.45</v>
      </c>
      <c r="G40" s="245">
        <f>C40-E40</f>
        <v>90140.830000000045</v>
      </c>
    </row>
    <row r="41" spans="1:7" x14ac:dyDescent="0.25">
      <c r="A41" s="242">
        <f>EDATE(A40,1)</f>
        <v>44958</v>
      </c>
      <c r="B41" s="243">
        <v>25</v>
      </c>
      <c r="C41" s="244">
        <f>G40</f>
        <v>90140.830000000045</v>
      </c>
      <c r="D41" s="245">
        <f>ROUND(C41*$E$13/12,2)</f>
        <v>225.35</v>
      </c>
      <c r="E41" s="245">
        <f>F41-D41</f>
        <v>735.1</v>
      </c>
      <c r="F41" s="245">
        <f>F40</f>
        <v>960.45</v>
      </c>
      <c r="G41" s="245">
        <f>C41-E41</f>
        <v>89405.73000000004</v>
      </c>
    </row>
    <row r="42" spans="1:7" x14ac:dyDescent="0.25">
      <c r="A42" s="242">
        <f>EDATE(A41,1)</f>
        <v>44986</v>
      </c>
      <c r="B42" s="243">
        <v>26</v>
      </c>
      <c r="C42" s="244">
        <f>G41</f>
        <v>89405.73000000004</v>
      </c>
      <c r="D42" s="245">
        <f>ROUND(C42*$E$13/12,2)</f>
        <v>223.51</v>
      </c>
      <c r="E42" s="245">
        <f>F42-D42</f>
        <v>736.94</v>
      </c>
      <c r="F42" s="245">
        <f>F41</f>
        <v>960.45</v>
      </c>
      <c r="G42" s="245">
        <f>C42-E42</f>
        <v>88668.790000000037</v>
      </c>
    </row>
    <row r="43" spans="1:7" x14ac:dyDescent="0.25">
      <c r="A43" s="242">
        <f>EDATE(A42,1)</f>
        <v>45017</v>
      </c>
      <c r="B43" s="243">
        <v>27</v>
      </c>
      <c r="C43" s="244">
        <f>G42</f>
        <v>88668.790000000037</v>
      </c>
      <c r="D43" s="245">
        <f>ROUND(C43*$E$13/12,2)</f>
        <v>221.67</v>
      </c>
      <c r="E43" s="245">
        <f>F43-D43</f>
        <v>738.78000000000009</v>
      </c>
      <c r="F43" s="245">
        <f>F42</f>
        <v>960.45</v>
      </c>
      <c r="G43" s="245">
        <f>C43-E43</f>
        <v>87930.010000000038</v>
      </c>
    </row>
    <row r="44" spans="1:7" x14ac:dyDescent="0.25">
      <c r="A44" s="242">
        <f>EDATE(A43,1)</f>
        <v>45047</v>
      </c>
      <c r="B44" s="243">
        <v>28</v>
      </c>
      <c r="C44" s="244">
        <f>G43</f>
        <v>87930.010000000038</v>
      </c>
      <c r="D44" s="245">
        <f>ROUND(C44*$E$13/12,2)</f>
        <v>219.83</v>
      </c>
      <c r="E44" s="245">
        <f>F44-D44</f>
        <v>740.62</v>
      </c>
      <c r="F44" s="245">
        <f>F43</f>
        <v>960.45</v>
      </c>
      <c r="G44" s="245">
        <f>C44-E44</f>
        <v>87189.390000000043</v>
      </c>
    </row>
    <row r="45" spans="1:7" x14ac:dyDescent="0.25">
      <c r="A45" s="242">
        <f>EDATE(A44,1)</f>
        <v>45078</v>
      </c>
      <c r="B45" s="243">
        <v>29</v>
      </c>
      <c r="C45" s="244">
        <f>G44</f>
        <v>87189.390000000043</v>
      </c>
      <c r="D45" s="245">
        <f>ROUND(C45*$E$13/12,2)</f>
        <v>217.97</v>
      </c>
      <c r="E45" s="245">
        <f>F45-D45</f>
        <v>742.48</v>
      </c>
      <c r="F45" s="245">
        <f>F44</f>
        <v>960.45</v>
      </c>
      <c r="G45" s="245">
        <f>C45-E45</f>
        <v>86446.910000000047</v>
      </c>
    </row>
    <row r="46" spans="1:7" x14ac:dyDescent="0.25">
      <c r="A46" s="242">
        <f>EDATE(A45,1)</f>
        <v>45108</v>
      </c>
      <c r="B46" s="243">
        <v>30</v>
      </c>
      <c r="C46" s="244">
        <f>G45</f>
        <v>86446.910000000047</v>
      </c>
      <c r="D46" s="245">
        <f>ROUND(C46*$E$13/12,2)</f>
        <v>216.12</v>
      </c>
      <c r="E46" s="245">
        <f>F46-D46</f>
        <v>744.33</v>
      </c>
      <c r="F46" s="245">
        <f>F45</f>
        <v>960.45</v>
      </c>
      <c r="G46" s="245">
        <f>C46-E46</f>
        <v>85702.580000000045</v>
      </c>
    </row>
    <row r="47" spans="1:7" x14ac:dyDescent="0.25">
      <c r="A47" s="242">
        <f>EDATE(A46,1)</f>
        <v>45139</v>
      </c>
      <c r="B47" s="243">
        <v>31</v>
      </c>
      <c r="C47" s="244">
        <f>G46</f>
        <v>85702.580000000045</v>
      </c>
      <c r="D47" s="245">
        <f>ROUND(C47*$E$13/12,2)</f>
        <v>214.26</v>
      </c>
      <c r="E47" s="245">
        <f>F47-D47</f>
        <v>746.19</v>
      </c>
      <c r="F47" s="245">
        <f>F46</f>
        <v>960.45</v>
      </c>
      <c r="G47" s="245">
        <f>C47-E47</f>
        <v>84956.390000000043</v>
      </c>
    </row>
    <row r="48" spans="1:7" x14ac:dyDescent="0.25">
      <c r="A48" s="242">
        <f>EDATE(A47,1)</f>
        <v>45170</v>
      </c>
      <c r="B48" s="243">
        <v>32</v>
      </c>
      <c r="C48" s="244">
        <f>G47</f>
        <v>84956.390000000043</v>
      </c>
      <c r="D48" s="245">
        <f>ROUND(C48*$E$13/12,2)</f>
        <v>212.39</v>
      </c>
      <c r="E48" s="245">
        <f>F48-D48</f>
        <v>748.06000000000006</v>
      </c>
      <c r="F48" s="245">
        <f>F47</f>
        <v>960.45</v>
      </c>
      <c r="G48" s="245">
        <f>C48-E48</f>
        <v>84208.330000000045</v>
      </c>
    </row>
    <row r="49" spans="1:7" x14ac:dyDescent="0.25">
      <c r="A49" s="242">
        <f>EDATE(A48,1)</f>
        <v>45200</v>
      </c>
      <c r="B49" s="243">
        <v>33</v>
      </c>
      <c r="C49" s="244">
        <f>G48</f>
        <v>84208.330000000045</v>
      </c>
      <c r="D49" s="245">
        <f>ROUND(C49*$E$13/12,2)</f>
        <v>210.52</v>
      </c>
      <c r="E49" s="245">
        <f>F49-D49</f>
        <v>749.93000000000006</v>
      </c>
      <c r="F49" s="245">
        <f>F48</f>
        <v>960.45</v>
      </c>
      <c r="G49" s="245">
        <f>C49-E49</f>
        <v>83458.400000000052</v>
      </c>
    </row>
    <row r="50" spans="1:7" x14ac:dyDescent="0.25">
      <c r="A50" s="242">
        <f>EDATE(A49,1)</f>
        <v>45231</v>
      </c>
      <c r="B50" s="243">
        <v>34</v>
      </c>
      <c r="C50" s="244">
        <f>G49</f>
        <v>83458.400000000052</v>
      </c>
      <c r="D50" s="245">
        <f>ROUND(C50*$E$13/12,2)</f>
        <v>208.65</v>
      </c>
      <c r="E50" s="245">
        <f>F50-D50</f>
        <v>751.80000000000007</v>
      </c>
      <c r="F50" s="245">
        <f>F49</f>
        <v>960.45</v>
      </c>
      <c r="G50" s="245">
        <f>C50-E50</f>
        <v>82706.600000000049</v>
      </c>
    </row>
    <row r="51" spans="1:7" x14ac:dyDescent="0.25">
      <c r="A51" s="242">
        <f>EDATE(A50,1)</f>
        <v>45261</v>
      </c>
      <c r="B51" s="243">
        <v>35</v>
      </c>
      <c r="C51" s="244">
        <f>G50</f>
        <v>82706.600000000049</v>
      </c>
      <c r="D51" s="245">
        <f>ROUND(C51*$E$13/12,2)</f>
        <v>206.77</v>
      </c>
      <c r="E51" s="245">
        <f>F51-D51</f>
        <v>753.68000000000006</v>
      </c>
      <c r="F51" s="245">
        <f>F50</f>
        <v>960.45</v>
      </c>
      <c r="G51" s="245">
        <f>C51-E51</f>
        <v>81952.920000000056</v>
      </c>
    </row>
    <row r="52" spans="1:7" x14ac:dyDescent="0.25">
      <c r="A52" s="242">
        <f>EDATE(A51,1)</f>
        <v>45292</v>
      </c>
      <c r="B52" s="243">
        <v>36</v>
      </c>
      <c r="C52" s="244">
        <f>G51</f>
        <v>81952.920000000056</v>
      </c>
      <c r="D52" s="245">
        <f>ROUND(C52*$E$13/12,2)</f>
        <v>204.88</v>
      </c>
      <c r="E52" s="245">
        <f>F52-D52</f>
        <v>755.57</v>
      </c>
      <c r="F52" s="245">
        <f>F51</f>
        <v>960.45</v>
      </c>
      <c r="G52" s="245">
        <f>C52-E52</f>
        <v>81197.350000000049</v>
      </c>
    </row>
    <row r="53" spans="1:7" x14ac:dyDescent="0.25">
      <c r="A53" s="242">
        <f>EDATE(A52,1)</f>
        <v>45323</v>
      </c>
      <c r="B53" s="243">
        <v>37</v>
      </c>
      <c r="C53" s="244">
        <f>G52</f>
        <v>81197.350000000049</v>
      </c>
      <c r="D53" s="245">
        <f>ROUND(C53*$E$13/12,2)</f>
        <v>202.99</v>
      </c>
      <c r="E53" s="245">
        <f>F53-D53</f>
        <v>757.46</v>
      </c>
      <c r="F53" s="245">
        <f>F52</f>
        <v>960.45</v>
      </c>
      <c r="G53" s="245">
        <f>C53-E53</f>
        <v>80439.890000000043</v>
      </c>
    </row>
    <row r="54" spans="1:7" x14ac:dyDescent="0.25">
      <c r="A54" s="242">
        <f>EDATE(A53,1)</f>
        <v>45352</v>
      </c>
      <c r="B54" s="243">
        <v>38</v>
      </c>
      <c r="C54" s="244">
        <f>G53</f>
        <v>80439.890000000043</v>
      </c>
      <c r="D54" s="245">
        <f>ROUND(C54*$E$13/12,2)</f>
        <v>201.1</v>
      </c>
      <c r="E54" s="245">
        <f>F54-D54</f>
        <v>759.35</v>
      </c>
      <c r="F54" s="245">
        <f>F53</f>
        <v>960.45</v>
      </c>
      <c r="G54" s="245">
        <f>C54-E54</f>
        <v>79680.540000000037</v>
      </c>
    </row>
    <row r="55" spans="1:7" x14ac:dyDescent="0.25">
      <c r="A55" s="242">
        <f>EDATE(A54,1)</f>
        <v>45383</v>
      </c>
      <c r="B55" s="243">
        <v>39</v>
      </c>
      <c r="C55" s="244">
        <f>G54</f>
        <v>79680.540000000037</v>
      </c>
      <c r="D55" s="245">
        <f>ROUND(C55*$E$13/12,2)</f>
        <v>199.2</v>
      </c>
      <c r="E55" s="245">
        <f>F55-D55</f>
        <v>761.25</v>
      </c>
      <c r="F55" s="245">
        <f>F54</f>
        <v>960.45</v>
      </c>
      <c r="G55" s="245">
        <f>C55-E55</f>
        <v>78919.290000000037</v>
      </c>
    </row>
    <row r="56" spans="1:7" x14ac:dyDescent="0.25">
      <c r="A56" s="242">
        <f>EDATE(A55,1)</f>
        <v>45413</v>
      </c>
      <c r="B56" s="243">
        <v>40</v>
      </c>
      <c r="C56" s="244">
        <f>G55</f>
        <v>78919.290000000037</v>
      </c>
      <c r="D56" s="245">
        <f>ROUND(C56*$E$13/12,2)</f>
        <v>197.3</v>
      </c>
      <c r="E56" s="245">
        <f>F56-D56</f>
        <v>763.15000000000009</v>
      </c>
      <c r="F56" s="245">
        <f>F55</f>
        <v>960.45</v>
      </c>
      <c r="G56" s="245">
        <f>C56-E56</f>
        <v>78156.140000000043</v>
      </c>
    </row>
    <row r="57" spans="1:7" x14ac:dyDescent="0.25">
      <c r="A57" s="242">
        <f>EDATE(A56,1)</f>
        <v>45444</v>
      </c>
      <c r="B57" s="243">
        <v>41</v>
      </c>
      <c r="C57" s="244">
        <f>G56</f>
        <v>78156.140000000043</v>
      </c>
      <c r="D57" s="245">
        <f>ROUND(C57*$E$13/12,2)</f>
        <v>195.39</v>
      </c>
      <c r="E57" s="245">
        <f>F57-D57</f>
        <v>765.06000000000006</v>
      </c>
      <c r="F57" s="245">
        <f>F56</f>
        <v>960.45</v>
      </c>
      <c r="G57" s="245">
        <f>C57-E57</f>
        <v>77391.080000000045</v>
      </c>
    </row>
    <row r="58" spans="1:7" x14ac:dyDescent="0.25">
      <c r="A58" s="242">
        <f>EDATE(A57,1)</f>
        <v>45474</v>
      </c>
      <c r="B58" s="243">
        <v>42</v>
      </c>
      <c r="C58" s="244">
        <f>G57</f>
        <v>77391.080000000045</v>
      </c>
      <c r="D58" s="245">
        <f>ROUND(C58*$E$13/12,2)</f>
        <v>193.48</v>
      </c>
      <c r="E58" s="245">
        <f>F58-D58</f>
        <v>766.97</v>
      </c>
      <c r="F58" s="245">
        <f>F57</f>
        <v>960.45</v>
      </c>
      <c r="G58" s="245">
        <f>C58-E58</f>
        <v>76624.110000000044</v>
      </c>
    </row>
    <row r="59" spans="1:7" x14ac:dyDescent="0.25">
      <c r="A59" s="242">
        <f>EDATE(A58,1)</f>
        <v>45505</v>
      </c>
      <c r="B59" s="243">
        <v>43</v>
      </c>
      <c r="C59" s="244">
        <f>G58</f>
        <v>76624.110000000044</v>
      </c>
      <c r="D59" s="245">
        <f>ROUND(C59*$E$13/12,2)</f>
        <v>191.56</v>
      </c>
      <c r="E59" s="245">
        <f>F59-D59</f>
        <v>768.8900000000001</v>
      </c>
      <c r="F59" s="245">
        <f>F58</f>
        <v>960.45</v>
      </c>
      <c r="G59" s="245">
        <f>C59-E59</f>
        <v>75855.220000000045</v>
      </c>
    </row>
    <row r="60" spans="1:7" x14ac:dyDescent="0.25">
      <c r="A60" s="242">
        <f>EDATE(A59,1)</f>
        <v>45536</v>
      </c>
      <c r="B60" s="243">
        <v>44</v>
      </c>
      <c r="C60" s="244">
        <f>G59</f>
        <v>75855.220000000045</v>
      </c>
      <c r="D60" s="245">
        <f>ROUND(C60*$E$13/12,2)</f>
        <v>189.64</v>
      </c>
      <c r="E60" s="245">
        <f>F60-D60</f>
        <v>770.81000000000006</v>
      </c>
      <c r="F60" s="245">
        <f>F59</f>
        <v>960.45</v>
      </c>
      <c r="G60" s="245">
        <f>C60-E60</f>
        <v>75084.410000000047</v>
      </c>
    </row>
    <row r="61" spans="1:7" x14ac:dyDescent="0.25">
      <c r="A61" s="242">
        <f>EDATE(A60,1)</f>
        <v>45566</v>
      </c>
      <c r="B61" s="243">
        <v>45</v>
      </c>
      <c r="C61" s="244">
        <f>G60</f>
        <v>75084.410000000047</v>
      </c>
      <c r="D61" s="245">
        <f>ROUND(C61*$E$13/12,2)</f>
        <v>187.71</v>
      </c>
      <c r="E61" s="245">
        <f>F61-D61</f>
        <v>772.74</v>
      </c>
      <c r="F61" s="245">
        <f>F60</f>
        <v>960.45</v>
      </c>
      <c r="G61" s="245">
        <f>C61-E61</f>
        <v>74311.670000000042</v>
      </c>
    </row>
    <row r="62" spans="1:7" x14ac:dyDescent="0.25">
      <c r="A62" s="242">
        <f>EDATE(A61,1)</f>
        <v>45597</v>
      </c>
      <c r="B62" s="243">
        <v>46</v>
      </c>
      <c r="C62" s="244">
        <f>G61</f>
        <v>74311.670000000042</v>
      </c>
      <c r="D62" s="245">
        <f>ROUND(C62*$E$13/12,2)</f>
        <v>185.78</v>
      </c>
      <c r="E62" s="245">
        <f>F62-D62</f>
        <v>774.67000000000007</v>
      </c>
      <c r="F62" s="245">
        <f>F61</f>
        <v>960.45</v>
      </c>
      <c r="G62" s="245">
        <f>C62-E62</f>
        <v>73537.000000000044</v>
      </c>
    </row>
    <row r="63" spans="1:7" x14ac:dyDescent="0.25">
      <c r="A63" s="69">
        <f>EDATE(A62,1)</f>
        <v>45627</v>
      </c>
      <c r="B63" s="70">
        <v>47</v>
      </c>
      <c r="C63" s="66">
        <f>G62</f>
        <v>73537.000000000044</v>
      </c>
      <c r="D63" s="71">
        <f>ROUND(C63*$E$13/12,2)</f>
        <v>183.84</v>
      </c>
      <c r="E63" s="71">
        <f>F63-D63</f>
        <v>776.61</v>
      </c>
      <c r="F63" s="71">
        <f>F62</f>
        <v>960.45</v>
      </c>
      <c r="G63" s="71">
        <f>C63-E63</f>
        <v>72760.390000000043</v>
      </c>
    </row>
    <row r="64" spans="1:7" x14ac:dyDescent="0.25">
      <c r="A64" s="69">
        <f>EDATE(A63,1)</f>
        <v>45658</v>
      </c>
      <c r="B64" s="70">
        <v>48</v>
      </c>
      <c r="C64" s="66">
        <f>G63</f>
        <v>72760.390000000043</v>
      </c>
      <c r="D64" s="71">
        <f>ROUND(C64*$E$13/12,2)</f>
        <v>181.9</v>
      </c>
      <c r="E64" s="71">
        <f>F64-D64</f>
        <v>778.55000000000007</v>
      </c>
      <c r="F64" s="71">
        <f>F63</f>
        <v>960.45</v>
      </c>
      <c r="G64" s="71">
        <f>C64-E64</f>
        <v>71981.84000000004</v>
      </c>
    </row>
    <row r="65" spans="1:7" x14ac:dyDescent="0.25">
      <c r="A65" s="69">
        <f>EDATE(A64,1)</f>
        <v>45689</v>
      </c>
      <c r="B65" s="70">
        <v>49</v>
      </c>
      <c r="C65" s="66">
        <f>G64</f>
        <v>71981.84000000004</v>
      </c>
      <c r="D65" s="71">
        <f>ROUND(C65*$E$13/12,2)</f>
        <v>179.95</v>
      </c>
      <c r="E65" s="71">
        <f>F65-D65</f>
        <v>780.5</v>
      </c>
      <c r="F65" s="71">
        <f>F64</f>
        <v>960.45</v>
      </c>
      <c r="G65" s="71">
        <f>C65-E65</f>
        <v>71201.34000000004</v>
      </c>
    </row>
    <row r="66" spans="1:7" x14ac:dyDescent="0.25">
      <c r="A66" s="69">
        <f>EDATE(A65,1)</f>
        <v>45717</v>
      </c>
      <c r="B66" s="70">
        <v>50</v>
      </c>
      <c r="C66" s="66">
        <f>G65</f>
        <v>71201.34000000004</v>
      </c>
      <c r="D66" s="71">
        <f>ROUND(C66*$E$13/12,2)</f>
        <v>178</v>
      </c>
      <c r="E66" s="71">
        <f>F66-D66</f>
        <v>782.45</v>
      </c>
      <c r="F66" s="71">
        <f>F65</f>
        <v>960.45</v>
      </c>
      <c r="G66" s="71">
        <f>C66-E66</f>
        <v>70418.890000000043</v>
      </c>
    </row>
    <row r="67" spans="1:7" x14ac:dyDescent="0.25">
      <c r="A67" s="69">
        <f>EDATE(A66,1)</f>
        <v>45748</v>
      </c>
      <c r="B67" s="70">
        <v>51</v>
      </c>
      <c r="C67" s="66">
        <f>G66</f>
        <v>70418.890000000043</v>
      </c>
      <c r="D67" s="71">
        <f>ROUND(C67*$E$13/12,2)</f>
        <v>176.05</v>
      </c>
      <c r="E67" s="71">
        <f>F67-D67</f>
        <v>784.40000000000009</v>
      </c>
      <c r="F67" s="71">
        <f>F66</f>
        <v>960.45</v>
      </c>
      <c r="G67" s="71">
        <f>C67-E67</f>
        <v>69634.490000000049</v>
      </c>
    </row>
    <row r="68" spans="1:7" x14ac:dyDescent="0.25">
      <c r="A68" s="69">
        <f>EDATE(A67,1)</f>
        <v>45778</v>
      </c>
      <c r="B68" s="70">
        <v>52</v>
      </c>
      <c r="C68" s="66">
        <f>G67</f>
        <v>69634.490000000049</v>
      </c>
      <c r="D68" s="71">
        <f>ROUND(C68*$E$13/12,2)</f>
        <v>174.09</v>
      </c>
      <c r="E68" s="71">
        <f>F68-D68</f>
        <v>786.36</v>
      </c>
      <c r="F68" s="71">
        <f>F67</f>
        <v>960.45</v>
      </c>
      <c r="G68" s="71">
        <f>C68-E68</f>
        <v>68848.130000000048</v>
      </c>
    </row>
    <row r="69" spans="1:7" x14ac:dyDescent="0.25">
      <c r="A69" s="69">
        <f>EDATE(A68,1)</f>
        <v>45809</v>
      </c>
      <c r="B69" s="70">
        <v>53</v>
      </c>
      <c r="C69" s="66">
        <f>G68</f>
        <v>68848.130000000048</v>
      </c>
      <c r="D69" s="71">
        <f>ROUND(C69*$E$13/12,2)</f>
        <v>172.12</v>
      </c>
      <c r="E69" s="71">
        <f>F69-D69</f>
        <v>788.33</v>
      </c>
      <c r="F69" s="71">
        <f>F68</f>
        <v>960.45</v>
      </c>
      <c r="G69" s="71">
        <f>C69-E69</f>
        <v>68059.800000000047</v>
      </c>
    </row>
    <row r="70" spans="1:7" x14ac:dyDescent="0.25">
      <c r="A70" s="69">
        <f>EDATE(A69,1)</f>
        <v>45839</v>
      </c>
      <c r="B70" s="70">
        <v>54</v>
      </c>
      <c r="C70" s="66">
        <f>G69</f>
        <v>68059.800000000047</v>
      </c>
      <c r="D70" s="71">
        <f>ROUND(C70*$E$13/12,2)</f>
        <v>170.15</v>
      </c>
      <c r="E70" s="71">
        <f>F70-D70</f>
        <v>790.30000000000007</v>
      </c>
      <c r="F70" s="71">
        <f>F69</f>
        <v>960.45</v>
      </c>
      <c r="G70" s="71">
        <f>C70-E70</f>
        <v>67269.500000000044</v>
      </c>
    </row>
    <row r="71" spans="1:7" x14ac:dyDescent="0.25">
      <c r="A71" s="69">
        <f>EDATE(A70,1)</f>
        <v>45870</v>
      </c>
      <c r="B71" s="70">
        <v>55</v>
      </c>
      <c r="C71" s="66">
        <f>G70</f>
        <v>67269.500000000044</v>
      </c>
      <c r="D71" s="71">
        <f>ROUND(C71*$E$13/12,2)</f>
        <v>168.17</v>
      </c>
      <c r="E71" s="71">
        <f>F71-D71</f>
        <v>792.28000000000009</v>
      </c>
      <c r="F71" s="71">
        <f>F70</f>
        <v>960.45</v>
      </c>
      <c r="G71" s="71">
        <f>C71-E71</f>
        <v>66477.220000000045</v>
      </c>
    </row>
    <row r="72" spans="1:7" x14ac:dyDescent="0.25">
      <c r="A72" s="69">
        <f>EDATE(A71,1)</f>
        <v>45901</v>
      </c>
      <c r="B72" s="70">
        <v>56</v>
      </c>
      <c r="C72" s="66">
        <f>G71</f>
        <v>66477.220000000045</v>
      </c>
      <c r="D72" s="71">
        <f>ROUND(C72*$E$13/12,2)</f>
        <v>166.19</v>
      </c>
      <c r="E72" s="71">
        <f>F72-D72</f>
        <v>794.26</v>
      </c>
      <c r="F72" s="71">
        <f>F71</f>
        <v>960.45</v>
      </c>
      <c r="G72" s="71">
        <f>C72-E72</f>
        <v>65682.96000000005</v>
      </c>
    </row>
    <row r="73" spans="1:7" x14ac:dyDescent="0.25">
      <c r="A73" s="69">
        <f>EDATE(A72,1)</f>
        <v>45931</v>
      </c>
      <c r="B73" s="70">
        <v>57</v>
      </c>
      <c r="C73" s="66">
        <f>G72</f>
        <v>65682.96000000005</v>
      </c>
      <c r="D73" s="71">
        <f>ROUND(C73*$E$13/12,2)</f>
        <v>164.21</v>
      </c>
      <c r="E73" s="71">
        <f>F73-D73</f>
        <v>796.24</v>
      </c>
      <c r="F73" s="71">
        <f>F72</f>
        <v>960.45</v>
      </c>
      <c r="G73" s="71">
        <f>C73-E73</f>
        <v>64886.720000000052</v>
      </c>
    </row>
    <row r="74" spans="1:7" x14ac:dyDescent="0.25">
      <c r="A74" s="69">
        <f>EDATE(A73,1)</f>
        <v>45962</v>
      </c>
      <c r="B74" s="70">
        <v>58</v>
      </c>
      <c r="C74" s="66">
        <f>G73</f>
        <v>64886.720000000052</v>
      </c>
      <c r="D74" s="71">
        <f>ROUND(C74*$E$13/12,2)</f>
        <v>162.22</v>
      </c>
      <c r="E74" s="71">
        <f>F74-D74</f>
        <v>798.23</v>
      </c>
      <c r="F74" s="71">
        <f>F73</f>
        <v>960.45</v>
      </c>
      <c r="G74" s="71">
        <f>C74-E74</f>
        <v>64088.490000000049</v>
      </c>
    </row>
    <row r="75" spans="1:7" x14ac:dyDescent="0.25">
      <c r="A75" s="69">
        <f>EDATE(A74,1)</f>
        <v>45992</v>
      </c>
      <c r="B75" s="70">
        <v>59</v>
      </c>
      <c r="C75" s="66">
        <f>G74</f>
        <v>64088.490000000049</v>
      </c>
      <c r="D75" s="71">
        <f>ROUND(C75*$E$13/12,2)</f>
        <v>160.22</v>
      </c>
      <c r="E75" s="71">
        <f>F75-D75</f>
        <v>800.23</v>
      </c>
      <c r="F75" s="71">
        <f>F74</f>
        <v>960.45</v>
      </c>
      <c r="G75" s="71">
        <f>C75-E75</f>
        <v>63288.260000000046</v>
      </c>
    </row>
    <row r="76" spans="1:7" x14ac:dyDescent="0.25">
      <c r="A76" s="69">
        <f>EDATE(A75,1)</f>
        <v>46023</v>
      </c>
      <c r="B76" s="70">
        <v>60</v>
      </c>
      <c r="C76" s="66">
        <f>G75</f>
        <v>63288.260000000046</v>
      </c>
      <c r="D76" s="71">
        <f>ROUND(C76*$E$13/12,2)</f>
        <v>158.22</v>
      </c>
      <c r="E76" s="71">
        <f>F76-D76</f>
        <v>802.23</v>
      </c>
      <c r="F76" s="71">
        <f>F75</f>
        <v>960.45</v>
      </c>
      <c r="G76" s="71">
        <f>C76-E76</f>
        <v>62486.030000000042</v>
      </c>
    </row>
    <row r="77" spans="1:7" x14ac:dyDescent="0.25">
      <c r="A77" s="69"/>
      <c r="B77" s="70"/>
      <c r="C77" s="66"/>
      <c r="D77" s="71"/>
      <c r="E77" s="71"/>
      <c r="F77" s="71"/>
      <c r="G77" s="71"/>
    </row>
    <row r="78" spans="1:7" x14ac:dyDescent="0.25">
      <c r="A78" s="69"/>
      <c r="B78" s="70"/>
      <c r="C78" s="66"/>
      <c r="D78" s="71"/>
      <c r="E78" s="71"/>
      <c r="F78" s="71"/>
      <c r="G78" s="71"/>
    </row>
    <row r="79" spans="1:7" x14ac:dyDescent="0.25">
      <c r="A79" s="69"/>
      <c r="B79" s="70"/>
      <c r="C79" s="66"/>
      <c r="D79" s="71"/>
      <c r="E79" s="71"/>
      <c r="F79" s="71"/>
      <c r="G79" s="71"/>
    </row>
    <row r="80" spans="1:7" x14ac:dyDescent="0.25">
      <c r="A80" s="69"/>
      <c r="B80" s="70"/>
      <c r="C80" s="66"/>
      <c r="D80" s="71"/>
      <c r="E80" s="71"/>
      <c r="F80" s="71"/>
      <c r="G80" s="71"/>
    </row>
    <row r="81" spans="1:7" x14ac:dyDescent="0.25">
      <c r="A81" s="69"/>
      <c r="B81" s="70"/>
      <c r="C81" s="66"/>
      <c r="D81" s="71"/>
      <c r="E81" s="71"/>
      <c r="F81" s="71"/>
      <c r="G81" s="71"/>
    </row>
    <row r="82" spans="1:7" x14ac:dyDescent="0.25">
      <c r="A82" s="69"/>
      <c r="B82" s="70"/>
      <c r="C82" s="66"/>
      <c r="D82" s="71"/>
      <c r="E82" s="71"/>
      <c r="F82" s="71"/>
      <c r="G82" s="71"/>
    </row>
    <row r="83" spans="1:7" x14ac:dyDescent="0.25">
      <c r="A83" s="69"/>
      <c r="B83" s="70"/>
      <c r="C83" s="66"/>
      <c r="D83" s="71"/>
      <c r="E83" s="71"/>
      <c r="F83" s="71"/>
      <c r="G83" s="71"/>
    </row>
    <row r="84" spans="1:7" x14ac:dyDescent="0.25">
      <c r="A84" s="69"/>
      <c r="B84" s="70"/>
      <c r="C84" s="66"/>
      <c r="D84" s="71"/>
      <c r="E84" s="71"/>
      <c r="F84" s="71"/>
      <c r="G84" s="71"/>
    </row>
    <row r="85" spans="1:7" x14ac:dyDescent="0.25">
      <c r="A85" s="69"/>
      <c r="B85" s="70"/>
      <c r="C85" s="66"/>
      <c r="D85" s="71"/>
      <c r="E85" s="71"/>
      <c r="F85" s="71"/>
      <c r="G85" s="71"/>
    </row>
    <row r="86" spans="1:7" x14ac:dyDescent="0.25">
      <c r="A86" s="69"/>
      <c r="B86" s="70"/>
      <c r="C86" s="66"/>
      <c r="D86" s="71"/>
      <c r="E86" s="71"/>
      <c r="F86" s="71"/>
      <c r="G86" s="71"/>
    </row>
    <row r="87" spans="1:7" x14ac:dyDescent="0.25">
      <c r="A87" s="69"/>
      <c r="B87" s="70"/>
      <c r="C87" s="66"/>
      <c r="D87" s="71"/>
      <c r="E87" s="71"/>
      <c r="F87" s="71"/>
      <c r="G87" s="71"/>
    </row>
    <row r="88" spans="1:7" x14ac:dyDescent="0.25">
      <c r="A88" s="69"/>
      <c r="B88" s="70"/>
      <c r="C88" s="66"/>
      <c r="D88" s="71"/>
      <c r="E88" s="71"/>
      <c r="F88" s="71"/>
      <c r="G88" s="71"/>
    </row>
    <row r="89" spans="1:7" x14ac:dyDescent="0.25">
      <c r="A89" s="69"/>
      <c r="B89" s="70"/>
      <c r="C89" s="66"/>
      <c r="D89" s="71"/>
      <c r="E89" s="71"/>
      <c r="F89" s="71"/>
      <c r="G89" s="71"/>
    </row>
    <row r="90" spans="1:7" x14ac:dyDescent="0.25">
      <c r="A90" s="69"/>
      <c r="B90" s="70"/>
      <c r="C90" s="66"/>
      <c r="D90" s="71"/>
      <c r="E90" s="71"/>
      <c r="F90" s="71"/>
      <c r="G90" s="71"/>
    </row>
    <row r="91" spans="1:7" x14ac:dyDescent="0.25">
      <c r="A91" s="69"/>
      <c r="B91" s="70"/>
      <c r="C91" s="66"/>
      <c r="D91" s="71"/>
      <c r="E91" s="71"/>
      <c r="F91" s="71"/>
      <c r="G91" s="71"/>
    </row>
    <row r="92" spans="1:7" x14ac:dyDescent="0.25">
      <c r="A92" s="69"/>
      <c r="B92" s="70"/>
      <c r="C92" s="66"/>
      <c r="D92" s="71"/>
      <c r="E92" s="71"/>
      <c r="F92" s="71"/>
      <c r="G92" s="71"/>
    </row>
    <row r="93" spans="1:7" x14ac:dyDescent="0.25">
      <c r="A93" s="69"/>
      <c r="B93" s="70"/>
      <c r="C93" s="66"/>
      <c r="D93" s="71"/>
      <c r="E93" s="71"/>
      <c r="F93" s="71"/>
      <c r="G93" s="71"/>
    </row>
    <row r="94" spans="1:7" x14ac:dyDescent="0.25">
      <c r="A94" s="69"/>
      <c r="B94" s="70"/>
      <c r="C94" s="66"/>
      <c r="D94" s="71"/>
      <c r="E94" s="71"/>
      <c r="F94" s="71"/>
      <c r="G94" s="71"/>
    </row>
    <row r="95" spans="1:7" x14ac:dyDescent="0.25">
      <c r="A95" s="69"/>
      <c r="B95" s="70"/>
      <c r="C95" s="66"/>
      <c r="D95" s="71"/>
      <c r="E95" s="71"/>
      <c r="F95" s="71"/>
      <c r="G95" s="71"/>
    </row>
    <row r="96" spans="1:7" x14ac:dyDescent="0.25">
      <c r="A96" s="69"/>
      <c r="B96" s="70"/>
      <c r="C96" s="66"/>
      <c r="D96" s="71"/>
      <c r="E96" s="71"/>
      <c r="F96" s="71"/>
      <c r="G96" s="71"/>
    </row>
    <row r="97" spans="1:7" x14ac:dyDescent="0.25">
      <c r="A97" s="69"/>
      <c r="B97" s="70"/>
      <c r="C97" s="66"/>
      <c r="D97" s="71"/>
      <c r="E97" s="71"/>
      <c r="F97" s="71"/>
      <c r="G97" s="71"/>
    </row>
    <row r="98" spans="1:7" x14ac:dyDescent="0.25">
      <c r="A98" s="69"/>
      <c r="B98" s="70"/>
      <c r="C98" s="66"/>
      <c r="D98" s="71"/>
      <c r="E98" s="71"/>
      <c r="F98" s="71"/>
      <c r="G98" s="71"/>
    </row>
    <row r="99" spans="1:7" x14ac:dyDescent="0.25">
      <c r="A99" s="69"/>
      <c r="B99" s="70"/>
      <c r="C99" s="66"/>
      <c r="D99" s="71"/>
      <c r="E99" s="71"/>
      <c r="F99" s="71"/>
      <c r="G99" s="71"/>
    </row>
    <row r="100" spans="1:7" x14ac:dyDescent="0.25">
      <c r="A100" s="69"/>
      <c r="B100" s="70"/>
      <c r="C100" s="66"/>
      <c r="D100" s="71"/>
      <c r="E100" s="71"/>
      <c r="F100" s="71"/>
      <c r="G100" s="71"/>
    </row>
    <row r="101" spans="1:7" x14ac:dyDescent="0.25">
      <c r="A101" s="69"/>
      <c r="B101" s="70"/>
      <c r="C101" s="66"/>
      <c r="D101" s="71"/>
      <c r="E101" s="71"/>
      <c r="F101" s="71"/>
      <c r="G101" s="71"/>
    </row>
    <row r="102" spans="1:7" x14ac:dyDescent="0.25">
      <c r="A102" s="69"/>
      <c r="B102" s="70"/>
      <c r="C102" s="66"/>
      <c r="D102" s="71"/>
      <c r="E102" s="71"/>
      <c r="F102" s="71"/>
      <c r="G102" s="71"/>
    </row>
    <row r="103" spans="1:7" x14ac:dyDescent="0.25">
      <c r="A103" s="69"/>
      <c r="B103" s="70"/>
      <c r="C103" s="66"/>
      <c r="D103" s="71"/>
      <c r="E103" s="71"/>
      <c r="F103" s="71"/>
      <c r="G103" s="71"/>
    </row>
    <row r="104" spans="1:7" x14ac:dyDescent="0.25">
      <c r="A104" s="69"/>
      <c r="B104" s="70"/>
      <c r="C104" s="66"/>
      <c r="D104" s="71"/>
      <c r="E104" s="71"/>
      <c r="F104" s="71"/>
      <c r="G104" s="71"/>
    </row>
    <row r="105" spans="1:7" x14ac:dyDescent="0.25">
      <c r="A105" s="69"/>
      <c r="B105" s="70"/>
      <c r="C105" s="66"/>
      <c r="D105" s="71"/>
      <c r="E105" s="71"/>
      <c r="F105" s="71"/>
      <c r="G105" s="71"/>
    </row>
    <row r="106" spans="1:7" x14ac:dyDescent="0.25">
      <c r="A106" s="69"/>
      <c r="B106" s="70"/>
      <c r="C106" s="66"/>
      <c r="D106" s="71"/>
      <c r="E106" s="71"/>
      <c r="F106" s="71"/>
      <c r="G106" s="71"/>
    </row>
    <row r="107" spans="1:7" x14ac:dyDescent="0.25">
      <c r="A107" s="69"/>
      <c r="B107" s="70"/>
      <c r="C107" s="66"/>
      <c r="D107" s="71"/>
      <c r="E107" s="71"/>
      <c r="F107" s="71"/>
      <c r="G107" s="71"/>
    </row>
    <row r="108" spans="1:7" x14ac:dyDescent="0.25">
      <c r="A108" s="69"/>
      <c r="B108" s="70"/>
      <c r="C108" s="66"/>
      <c r="D108" s="71"/>
      <c r="E108" s="71"/>
      <c r="F108" s="71"/>
      <c r="G108" s="71"/>
    </row>
    <row r="109" spans="1:7" x14ac:dyDescent="0.25">
      <c r="A109" s="69"/>
      <c r="B109" s="70"/>
      <c r="C109" s="66"/>
      <c r="D109" s="71"/>
      <c r="E109" s="71"/>
      <c r="F109" s="71"/>
      <c r="G109" s="71"/>
    </row>
    <row r="110" spans="1:7" x14ac:dyDescent="0.25">
      <c r="A110" s="69"/>
      <c r="B110" s="70"/>
      <c r="C110" s="66"/>
      <c r="D110" s="71"/>
      <c r="E110" s="71"/>
      <c r="F110" s="71"/>
      <c r="G110" s="71"/>
    </row>
    <row r="111" spans="1:7" x14ac:dyDescent="0.25">
      <c r="A111" s="69"/>
      <c r="B111" s="70"/>
      <c r="C111" s="66"/>
      <c r="D111" s="71"/>
      <c r="E111" s="71"/>
      <c r="F111" s="71"/>
      <c r="G111" s="71"/>
    </row>
    <row r="112" spans="1:7" x14ac:dyDescent="0.25">
      <c r="A112" s="69"/>
      <c r="B112" s="70"/>
      <c r="C112" s="66"/>
      <c r="D112" s="71"/>
      <c r="E112" s="71"/>
      <c r="F112" s="71"/>
      <c r="G112" s="71"/>
    </row>
    <row r="113" spans="1:7" x14ac:dyDescent="0.25">
      <c r="A113" s="69"/>
      <c r="B113" s="70"/>
      <c r="C113" s="66"/>
      <c r="D113" s="71"/>
      <c r="E113" s="71"/>
      <c r="F113" s="71"/>
      <c r="G113" s="71"/>
    </row>
    <row r="114" spans="1:7" x14ac:dyDescent="0.25">
      <c r="A114" s="69"/>
      <c r="B114" s="70"/>
      <c r="C114" s="66"/>
      <c r="D114" s="71"/>
      <c r="E114" s="71"/>
      <c r="F114" s="71"/>
      <c r="G114" s="71"/>
    </row>
    <row r="115" spans="1:7" x14ac:dyDescent="0.25">
      <c r="A115" s="69"/>
      <c r="B115" s="70"/>
      <c r="C115" s="66"/>
      <c r="D115" s="71"/>
      <c r="E115" s="71"/>
      <c r="F115" s="71"/>
      <c r="G115" s="71"/>
    </row>
    <row r="116" spans="1:7" x14ac:dyDescent="0.25">
      <c r="A116" s="69"/>
      <c r="B116" s="70"/>
      <c r="C116" s="66"/>
      <c r="D116" s="71"/>
      <c r="E116" s="71"/>
      <c r="F116" s="71"/>
      <c r="G116" s="71"/>
    </row>
    <row r="117" spans="1:7" x14ac:dyDescent="0.25">
      <c r="A117" s="69"/>
      <c r="B117" s="70"/>
      <c r="C117" s="66"/>
      <c r="D117" s="71"/>
      <c r="E117" s="71"/>
      <c r="F117" s="71"/>
      <c r="G117" s="71"/>
    </row>
    <row r="118" spans="1:7" x14ac:dyDescent="0.25">
      <c r="A118" s="69"/>
      <c r="B118" s="70"/>
      <c r="C118" s="66"/>
      <c r="D118" s="71"/>
      <c r="E118" s="71"/>
      <c r="F118" s="71"/>
      <c r="G118" s="71"/>
    </row>
    <row r="119" spans="1:7" x14ac:dyDescent="0.25">
      <c r="A119" s="69"/>
      <c r="B119" s="70"/>
      <c r="C119" s="66"/>
      <c r="D119" s="71"/>
      <c r="E119" s="71"/>
      <c r="F119" s="71"/>
      <c r="G119" s="71"/>
    </row>
    <row r="120" spans="1:7" x14ac:dyDescent="0.25">
      <c r="A120" s="69"/>
      <c r="B120" s="70"/>
      <c r="C120" s="66"/>
      <c r="D120" s="71"/>
      <c r="E120" s="71"/>
      <c r="F120" s="71"/>
      <c r="G120" s="71"/>
    </row>
    <row r="121" spans="1:7" x14ac:dyDescent="0.25">
      <c r="A121" s="69"/>
      <c r="B121" s="70"/>
      <c r="C121" s="66"/>
      <c r="D121" s="71"/>
      <c r="E121" s="71"/>
      <c r="F121" s="71"/>
      <c r="G121" s="71"/>
    </row>
    <row r="122" spans="1:7" x14ac:dyDescent="0.25">
      <c r="A122" s="69"/>
      <c r="B122" s="70"/>
      <c r="C122" s="66"/>
      <c r="D122" s="71"/>
      <c r="E122" s="71"/>
      <c r="F122" s="71"/>
      <c r="G122" s="71"/>
    </row>
    <row r="123" spans="1:7" x14ac:dyDescent="0.25">
      <c r="A123" s="69"/>
      <c r="B123" s="70"/>
      <c r="C123" s="66"/>
      <c r="D123" s="71"/>
      <c r="E123" s="71"/>
      <c r="F123" s="71"/>
      <c r="G123" s="71"/>
    </row>
    <row r="124" spans="1:7" x14ac:dyDescent="0.25">
      <c r="A124" s="69"/>
      <c r="B124" s="70"/>
      <c r="C124" s="66"/>
      <c r="D124" s="71"/>
      <c r="E124" s="71"/>
      <c r="F124" s="71"/>
      <c r="G124" s="71"/>
    </row>
    <row r="125" spans="1:7" x14ac:dyDescent="0.25">
      <c r="A125" s="69"/>
      <c r="B125" s="70"/>
      <c r="C125" s="66"/>
      <c r="D125" s="71"/>
      <c r="E125" s="71"/>
      <c r="F125" s="71"/>
      <c r="G125" s="71"/>
    </row>
    <row r="126" spans="1:7" x14ac:dyDescent="0.25">
      <c r="A126" s="69"/>
      <c r="B126" s="70"/>
      <c r="C126" s="66"/>
      <c r="D126" s="71"/>
      <c r="E126" s="71"/>
      <c r="F126" s="71"/>
      <c r="G126" s="71"/>
    </row>
    <row r="127" spans="1:7" x14ac:dyDescent="0.25">
      <c r="A127" s="69"/>
      <c r="B127" s="70"/>
      <c r="C127" s="66"/>
      <c r="D127" s="71"/>
      <c r="E127" s="71"/>
      <c r="F127" s="71"/>
      <c r="G127" s="71"/>
    </row>
    <row r="128" spans="1:7" x14ac:dyDescent="0.25">
      <c r="A128" s="69"/>
      <c r="B128" s="70"/>
      <c r="C128" s="66"/>
      <c r="D128" s="71"/>
      <c r="E128" s="71"/>
      <c r="F128" s="71"/>
      <c r="G128" s="71"/>
    </row>
    <row r="129" spans="1:7" x14ac:dyDescent="0.25">
      <c r="A129" s="69"/>
      <c r="B129" s="70"/>
      <c r="C129" s="66"/>
      <c r="D129" s="71"/>
      <c r="E129" s="71"/>
      <c r="F129" s="71"/>
      <c r="G129" s="71"/>
    </row>
    <row r="130" spans="1:7" x14ac:dyDescent="0.25">
      <c r="A130" s="69"/>
      <c r="B130" s="70"/>
      <c r="C130" s="66"/>
      <c r="D130" s="71"/>
      <c r="E130" s="71"/>
      <c r="F130" s="71"/>
      <c r="G130" s="71"/>
    </row>
    <row r="131" spans="1:7" x14ac:dyDescent="0.25">
      <c r="A131" s="69"/>
      <c r="B131" s="70"/>
      <c r="C131" s="66"/>
      <c r="D131" s="71"/>
      <c r="E131" s="71"/>
      <c r="F131" s="71"/>
      <c r="G131" s="71"/>
    </row>
    <row r="132" spans="1:7" x14ac:dyDescent="0.25">
      <c r="A132" s="69"/>
      <c r="B132" s="70"/>
      <c r="C132" s="66"/>
      <c r="D132" s="71"/>
      <c r="E132" s="71"/>
      <c r="F132" s="71"/>
      <c r="G132" s="71"/>
    </row>
    <row r="133" spans="1:7" x14ac:dyDescent="0.25">
      <c r="A133" s="69"/>
      <c r="B133" s="70"/>
      <c r="C133" s="66"/>
      <c r="D133" s="71"/>
      <c r="E133" s="71"/>
      <c r="F133" s="71"/>
      <c r="G133" s="71"/>
    </row>
    <row r="134" spans="1:7" x14ac:dyDescent="0.25">
      <c r="A134" s="69"/>
      <c r="B134" s="70"/>
      <c r="C134" s="66"/>
      <c r="D134" s="71"/>
      <c r="E134" s="71"/>
      <c r="F134" s="71"/>
      <c r="G134" s="71"/>
    </row>
    <row r="135" spans="1:7" x14ac:dyDescent="0.25">
      <c r="A135" s="69"/>
      <c r="B135" s="70"/>
      <c r="C135" s="66"/>
      <c r="D135" s="71"/>
      <c r="E135" s="71"/>
      <c r="F135" s="71"/>
      <c r="G135" s="71"/>
    </row>
    <row r="136" spans="1:7" x14ac:dyDescent="0.25">
      <c r="A136" s="69"/>
      <c r="B136" s="70"/>
      <c r="C136" s="66"/>
      <c r="D136" s="71"/>
      <c r="E136" s="71"/>
      <c r="F136" s="71"/>
      <c r="G136" s="7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754ED-2A7A-4EB7-AB61-C9275E59A674}">
  <dimension ref="A1:P136"/>
  <sheetViews>
    <sheetView zoomScaleNormal="100" workbookViewId="0">
      <selection activeCell="F18" sqref="F18"/>
    </sheetView>
  </sheetViews>
  <sheetFormatPr defaultColWidth="9.140625" defaultRowHeight="15" x14ac:dyDescent="0.25"/>
  <cols>
    <col min="1" max="1" width="9.140625" style="67" customWidth="1"/>
    <col min="2" max="2" width="7.85546875" style="67" customWidth="1"/>
    <col min="3" max="3" width="14.7109375" style="67" customWidth="1"/>
    <col min="4" max="4" width="14.28515625" style="67" customWidth="1"/>
    <col min="5" max="7" width="14.7109375" style="67" customWidth="1"/>
    <col min="8" max="10" width="9.140625" style="67"/>
    <col min="11" max="11" width="11" style="67" customWidth="1"/>
    <col min="12" max="16384" width="9.140625" style="67"/>
  </cols>
  <sheetData>
    <row r="1" spans="1:16" x14ac:dyDescent="0.25">
      <c r="A1" s="62"/>
      <c r="B1" s="62"/>
      <c r="C1" s="62"/>
      <c r="D1" s="62"/>
      <c r="E1" s="62"/>
      <c r="F1" s="62"/>
      <c r="G1" s="63"/>
    </row>
    <row r="2" spans="1:16" x14ac:dyDescent="0.25">
      <c r="A2" s="62"/>
      <c r="B2" s="62"/>
      <c r="C2" s="62"/>
      <c r="D2" s="62"/>
      <c r="E2" s="62"/>
      <c r="F2" s="64"/>
      <c r="G2" s="65"/>
    </row>
    <row r="3" spans="1:16" x14ac:dyDescent="0.25">
      <c r="A3" s="62"/>
      <c r="B3" s="62"/>
      <c r="C3" s="62"/>
      <c r="D3" s="62"/>
      <c r="E3" s="62"/>
      <c r="F3" s="64"/>
      <c r="G3" s="65"/>
      <c r="K3" s="76" t="s">
        <v>10</v>
      </c>
      <c r="L3" s="76" t="s">
        <v>44</v>
      </c>
      <c r="M3" s="77"/>
    </row>
    <row r="4" spans="1:16" ht="18.75" x14ac:dyDescent="0.3">
      <c r="A4" s="94"/>
      <c r="B4" s="95" t="s">
        <v>65</v>
      </c>
      <c r="C4" s="94"/>
      <c r="D4" s="94"/>
      <c r="E4" s="64"/>
      <c r="F4" s="96"/>
      <c r="G4" s="94"/>
      <c r="H4" s="97"/>
      <c r="I4" s="97"/>
      <c r="J4" s="97"/>
      <c r="K4" s="98" t="s">
        <v>46</v>
      </c>
      <c r="L4" s="99">
        <v>24.399999999999977</v>
      </c>
      <c r="M4" s="100">
        <f>L4/$L$9</f>
        <v>5.2061107792096906E-3</v>
      </c>
      <c r="N4" s="101"/>
      <c r="O4" s="79"/>
    </row>
    <row r="5" spans="1:16" x14ac:dyDescent="0.25">
      <c r="A5" s="94"/>
      <c r="B5" s="94"/>
      <c r="C5" s="94"/>
      <c r="D5" s="94"/>
      <c r="E5" s="94"/>
      <c r="F5" s="102"/>
      <c r="G5" s="94"/>
      <c r="H5" s="97"/>
      <c r="I5" s="97"/>
      <c r="J5" s="97"/>
      <c r="K5" s="98" t="s">
        <v>47</v>
      </c>
      <c r="L5" s="99"/>
      <c r="M5" s="100">
        <f>L5/$L$9</f>
        <v>0</v>
      </c>
      <c r="N5" s="103"/>
      <c r="O5" s="79"/>
    </row>
    <row r="6" spans="1:16" x14ac:dyDescent="0.25">
      <c r="A6" s="94"/>
      <c r="B6" s="104" t="s">
        <v>30</v>
      </c>
      <c r="C6" s="105"/>
      <c r="D6" s="106"/>
      <c r="E6" s="107">
        <v>45636</v>
      </c>
      <c r="F6" s="108"/>
      <c r="G6" s="94"/>
      <c r="H6" s="97"/>
      <c r="I6" s="97"/>
      <c r="J6" s="97"/>
      <c r="K6" s="98" t="s">
        <v>48</v>
      </c>
      <c r="L6" s="99"/>
      <c r="M6" s="100">
        <f>L6/$L$9</f>
        <v>0</v>
      </c>
      <c r="N6" s="109"/>
      <c r="O6" s="72"/>
    </row>
    <row r="7" spans="1:16" x14ac:dyDescent="0.25">
      <c r="A7" s="94"/>
      <c r="B7" s="110" t="s">
        <v>31</v>
      </c>
      <c r="C7" s="64"/>
      <c r="D7" s="97"/>
      <c r="E7" s="93">
        <v>14</v>
      </c>
      <c r="F7" s="111" t="s">
        <v>21</v>
      </c>
      <c r="G7" s="94"/>
      <c r="H7" s="97"/>
      <c r="I7" s="97"/>
      <c r="J7" s="97"/>
      <c r="K7" s="98" t="s">
        <v>49</v>
      </c>
      <c r="L7" s="99"/>
      <c r="M7" s="100">
        <f>L7/$L$9</f>
        <v>0</v>
      </c>
      <c r="N7" s="112"/>
      <c r="O7" s="74"/>
    </row>
    <row r="8" spans="1:16" x14ac:dyDescent="0.25">
      <c r="A8" s="94"/>
      <c r="B8" s="110" t="s">
        <v>32</v>
      </c>
      <c r="C8" s="64"/>
      <c r="D8" s="113">
        <f>E6-1</f>
        <v>45635</v>
      </c>
      <c r="E8" s="114">
        <f>666809.13-9*220.01</f>
        <v>664829.04</v>
      </c>
      <c r="F8" s="111" t="s">
        <v>33</v>
      </c>
      <c r="G8" s="94"/>
      <c r="H8" s="97"/>
      <c r="I8" s="97"/>
      <c r="J8" s="97"/>
      <c r="K8" s="98" t="s">
        <v>50</v>
      </c>
      <c r="L8" s="99"/>
      <c r="M8" s="100">
        <f>L8/$L$9</f>
        <v>0</v>
      </c>
      <c r="N8" s="112"/>
      <c r="O8" s="74"/>
    </row>
    <row r="9" spans="1:16" x14ac:dyDescent="0.25">
      <c r="A9" s="94"/>
      <c r="B9" s="110" t="s">
        <v>32</v>
      </c>
      <c r="C9" s="64"/>
      <c r="D9" s="113">
        <f>EOMONTH(D8,E7-1)</f>
        <v>46053</v>
      </c>
      <c r="E9" s="114">
        <v>571323.11</v>
      </c>
      <c r="F9" s="111" t="s">
        <v>33</v>
      </c>
      <c r="G9" s="94"/>
      <c r="H9" s="97"/>
      <c r="I9" s="97"/>
      <c r="J9" s="97"/>
      <c r="K9" s="115" t="s">
        <v>45</v>
      </c>
      <c r="L9" s="116">
        <v>4686.8</v>
      </c>
      <c r="M9" s="115"/>
      <c r="N9" s="112"/>
      <c r="O9" s="74"/>
    </row>
    <row r="10" spans="1:16" x14ac:dyDescent="0.25">
      <c r="A10" s="94"/>
      <c r="B10" s="110" t="s">
        <v>34</v>
      </c>
      <c r="C10" s="64"/>
      <c r="D10" s="97"/>
      <c r="E10" s="117">
        <f>M4</f>
        <v>5.2061107792096906E-3</v>
      </c>
      <c r="F10" s="111"/>
      <c r="G10" s="94"/>
      <c r="H10" s="97"/>
      <c r="I10" s="97"/>
      <c r="J10" s="97"/>
      <c r="K10" s="97"/>
      <c r="L10" s="97"/>
      <c r="M10" s="118"/>
      <c r="N10" s="118"/>
      <c r="O10" s="75"/>
    </row>
    <row r="11" spans="1:16" x14ac:dyDescent="0.25">
      <c r="A11" s="94"/>
      <c r="B11" s="110" t="s">
        <v>35</v>
      </c>
      <c r="C11" s="64"/>
      <c r="D11" s="97"/>
      <c r="E11" s="119">
        <f>ROUND(E8*E10,2)</f>
        <v>3461.17</v>
      </c>
      <c r="F11" s="111" t="s">
        <v>33</v>
      </c>
      <c r="G11" s="94"/>
      <c r="H11" s="97"/>
      <c r="I11" s="97"/>
      <c r="J11" s="97"/>
      <c r="K11" s="97"/>
      <c r="L11" s="97"/>
      <c r="M11" s="118"/>
      <c r="N11" s="118"/>
      <c r="O11" s="75"/>
    </row>
    <row r="12" spans="1:16" x14ac:dyDescent="0.25">
      <c r="A12" s="94"/>
      <c r="B12" s="110" t="s">
        <v>36</v>
      </c>
      <c r="C12" s="64"/>
      <c r="D12" s="97"/>
      <c r="E12" s="119">
        <f>ROUND(E9*E10,2)</f>
        <v>2974.37</v>
      </c>
      <c r="F12" s="111" t="s">
        <v>33</v>
      </c>
      <c r="G12" s="94"/>
      <c r="H12" s="97"/>
      <c r="I12" s="97"/>
      <c r="J12" s="97"/>
      <c r="K12" s="120"/>
      <c r="L12" s="120"/>
      <c r="M12" s="112"/>
      <c r="N12" s="112"/>
      <c r="O12" s="74"/>
      <c r="P12" s="75"/>
    </row>
    <row r="13" spans="1:16" x14ac:dyDescent="0.25">
      <c r="A13" s="94"/>
      <c r="B13" s="121" t="s">
        <v>87</v>
      </c>
      <c r="C13" s="122"/>
      <c r="D13" s="123"/>
      <c r="E13" s="211">
        <v>5.8999999999999997E-2</v>
      </c>
      <c r="F13" s="125"/>
      <c r="G13" s="94"/>
      <c r="H13" s="97"/>
      <c r="I13" s="97"/>
      <c r="J13" s="97"/>
      <c r="K13" s="120"/>
      <c r="L13" s="120"/>
      <c r="M13" s="112"/>
      <c r="N13" s="112"/>
      <c r="O13" s="74"/>
      <c r="P13" s="75"/>
    </row>
    <row r="14" spans="1:16" x14ac:dyDescent="0.25">
      <c r="A14" s="94"/>
      <c r="B14" s="93"/>
      <c r="C14" s="64"/>
      <c r="D14" s="97"/>
      <c r="E14" s="126"/>
      <c r="F14" s="93"/>
      <c r="G14" s="94"/>
      <c r="H14" s="97"/>
      <c r="I14" s="97"/>
      <c r="J14" s="97"/>
      <c r="K14" s="120"/>
      <c r="L14" s="120"/>
      <c r="M14" s="112"/>
      <c r="N14" s="112"/>
      <c r="O14" s="74"/>
      <c r="P14" s="75"/>
    </row>
    <row r="15" spans="1:16" x14ac:dyDescent="0.25">
      <c r="A15" s="97"/>
      <c r="B15" s="97"/>
      <c r="C15" s="97"/>
      <c r="D15" s="97"/>
      <c r="E15" s="97"/>
      <c r="F15" s="97"/>
      <c r="G15" s="97"/>
      <c r="H15" s="97"/>
      <c r="I15" s="97"/>
      <c r="J15" s="97"/>
      <c r="K15" s="120"/>
      <c r="L15" s="120"/>
      <c r="M15" s="112"/>
      <c r="N15" s="112"/>
      <c r="O15" s="74"/>
      <c r="P15" s="75"/>
    </row>
    <row r="16" spans="1:16" ht="15.75" thickBot="1" x14ac:dyDescent="0.3">
      <c r="A16" s="127" t="s">
        <v>37</v>
      </c>
      <c r="B16" s="127" t="s">
        <v>38</v>
      </c>
      <c r="C16" s="127" t="s">
        <v>39</v>
      </c>
      <c r="D16" s="127" t="s">
        <v>40</v>
      </c>
      <c r="E16" s="127" t="s">
        <v>41</v>
      </c>
      <c r="F16" s="127" t="s">
        <v>42</v>
      </c>
      <c r="G16" s="127" t="s">
        <v>43</v>
      </c>
      <c r="H16" s="97"/>
      <c r="I16" s="97"/>
      <c r="J16" s="97"/>
      <c r="K16" s="120"/>
      <c r="L16" s="120"/>
      <c r="M16" s="112"/>
      <c r="N16" s="112"/>
      <c r="O16" s="74"/>
      <c r="P16" s="75"/>
    </row>
    <row r="17" spans="1:16" x14ac:dyDescent="0.25">
      <c r="A17" s="128">
        <f>E6</f>
        <v>45636</v>
      </c>
      <c r="B17" s="64">
        <v>1</v>
      </c>
      <c r="C17" s="102">
        <f>E11</f>
        <v>3461.17</v>
      </c>
      <c r="D17" s="129">
        <f>IPMT($E$13/12,B17,$E$7,-$E$11,$E$12,0)*22/31</f>
        <v>12.07687811827957</v>
      </c>
      <c r="E17" s="129">
        <f>PPMT($E$13/12,B17,$E$7,-$E$11,$E$12,0)</f>
        <v>33.673816075643579</v>
      </c>
      <c r="F17" s="129">
        <f>SUM(D17:E17)</f>
        <v>45.750694193923152</v>
      </c>
      <c r="G17" s="129">
        <f>C17-E17</f>
        <v>3427.4961839243565</v>
      </c>
      <c r="H17" s="97"/>
      <c r="I17" s="97"/>
      <c r="J17" s="97"/>
      <c r="K17" s="120"/>
      <c r="L17" s="120"/>
      <c r="M17" s="112"/>
      <c r="N17" s="112"/>
      <c r="O17" s="74"/>
      <c r="P17" s="75"/>
    </row>
    <row r="18" spans="1:16" x14ac:dyDescent="0.25">
      <c r="A18" s="128">
        <f>EDATE(A17,1)-9</f>
        <v>45658</v>
      </c>
      <c r="B18" s="64">
        <v>2</v>
      </c>
      <c r="C18" s="102">
        <f>G17</f>
        <v>3427.4961839243565</v>
      </c>
      <c r="D18" s="129">
        <f>IPMT($E$13/12,B18,$E$7,-$E$11,$E$12,0)</f>
        <v>16.851856237628084</v>
      </c>
      <c r="E18" s="129">
        <f t="shared" ref="E18:E30" si="0">PPMT($E$13/12,B18,$E$7,-$E$11,$E$12,0)</f>
        <v>33.839379004682151</v>
      </c>
      <c r="F18" s="129">
        <f t="shared" ref="F18:F30" si="1">SUM(D18:E18)</f>
        <v>50.691235242310235</v>
      </c>
      <c r="G18" s="129">
        <f t="shared" ref="G18:G30" si="2">C18-E18</f>
        <v>3393.6568049196744</v>
      </c>
      <c r="H18" s="97"/>
      <c r="I18" s="97"/>
      <c r="J18" s="97"/>
      <c r="K18" s="120"/>
      <c r="L18" s="120"/>
      <c r="M18" s="112"/>
      <c r="N18" s="112"/>
      <c r="O18" s="74"/>
      <c r="P18" s="75"/>
    </row>
    <row r="19" spans="1:16" x14ac:dyDescent="0.25">
      <c r="A19" s="69">
        <f>EDATE(A18,1)</f>
        <v>45689</v>
      </c>
      <c r="B19" s="70">
        <v>3</v>
      </c>
      <c r="C19" s="66">
        <f>G18</f>
        <v>3393.6568049196744</v>
      </c>
      <c r="D19" s="129">
        <f t="shared" ref="D19:D30" si="3">IPMT($E$13/12,B19,$E$7,-$E$11,$E$12,0)</f>
        <v>16.685479290855064</v>
      </c>
      <c r="E19" s="129">
        <f t="shared" si="0"/>
        <v>34.005755951455171</v>
      </c>
      <c r="F19" s="129">
        <f t="shared" si="1"/>
        <v>50.691235242310235</v>
      </c>
      <c r="G19" s="71">
        <f t="shared" si="2"/>
        <v>3359.6510489682191</v>
      </c>
      <c r="K19" s="73"/>
      <c r="L19" s="73"/>
      <c r="M19" s="74"/>
      <c r="N19" s="74"/>
      <c r="O19" s="74"/>
      <c r="P19" s="75"/>
    </row>
    <row r="20" spans="1:16" x14ac:dyDescent="0.25">
      <c r="A20" s="69">
        <f t="shared" ref="A20:A30" si="4">EDATE(A19,1)</f>
        <v>45717</v>
      </c>
      <c r="B20" s="70">
        <v>4</v>
      </c>
      <c r="C20" s="66">
        <f t="shared" ref="C20:C30" si="5">G19</f>
        <v>3359.6510489682191</v>
      </c>
      <c r="D20" s="129">
        <f t="shared" si="3"/>
        <v>16.518284324093742</v>
      </c>
      <c r="E20" s="129">
        <f t="shared" si="0"/>
        <v>34.172950918216493</v>
      </c>
      <c r="F20" s="129">
        <f t="shared" si="1"/>
        <v>50.691235242310235</v>
      </c>
      <c r="G20" s="71">
        <f t="shared" si="2"/>
        <v>3325.4780980500027</v>
      </c>
      <c r="K20" s="73"/>
      <c r="L20" s="73"/>
      <c r="M20" s="74"/>
      <c r="N20" s="74"/>
      <c r="O20" s="74"/>
      <c r="P20" s="75"/>
    </row>
    <row r="21" spans="1:16" x14ac:dyDescent="0.25">
      <c r="A21" s="69">
        <f t="shared" si="4"/>
        <v>45748</v>
      </c>
      <c r="B21" s="70">
        <v>5</v>
      </c>
      <c r="C21" s="66">
        <f t="shared" si="5"/>
        <v>3325.4780980500027</v>
      </c>
      <c r="D21" s="129">
        <f t="shared" si="3"/>
        <v>16.350267315412513</v>
      </c>
      <c r="E21" s="129">
        <f t="shared" si="0"/>
        <v>34.340967926897726</v>
      </c>
      <c r="F21" s="129">
        <f t="shared" si="1"/>
        <v>50.691235242310242</v>
      </c>
      <c r="G21" s="71">
        <f t="shared" si="2"/>
        <v>3291.1371301231052</v>
      </c>
      <c r="K21" s="73"/>
      <c r="L21" s="73"/>
      <c r="M21" s="74"/>
      <c r="N21" s="74"/>
      <c r="O21" s="74"/>
      <c r="P21" s="75"/>
    </row>
    <row r="22" spans="1:16" x14ac:dyDescent="0.25">
      <c r="A22" s="69">
        <f t="shared" si="4"/>
        <v>45778</v>
      </c>
      <c r="B22" s="70">
        <v>6</v>
      </c>
      <c r="C22" s="66">
        <f t="shared" si="5"/>
        <v>3291.1371301231052</v>
      </c>
      <c r="D22" s="129">
        <f t="shared" si="3"/>
        <v>16.181424223105264</v>
      </c>
      <c r="E22" s="129">
        <f t="shared" si="0"/>
        <v>34.509811019204975</v>
      </c>
      <c r="F22" s="129">
        <f t="shared" si="1"/>
        <v>50.691235242310242</v>
      </c>
      <c r="G22" s="71">
        <f t="shared" si="2"/>
        <v>3256.6273191039004</v>
      </c>
      <c r="K22" s="73"/>
      <c r="L22" s="73"/>
      <c r="M22" s="74"/>
      <c r="N22" s="74"/>
      <c r="O22" s="74"/>
      <c r="P22" s="75"/>
    </row>
    <row r="23" spans="1:16" x14ac:dyDescent="0.25">
      <c r="A23" s="69">
        <f t="shared" si="4"/>
        <v>45809</v>
      </c>
      <c r="B23" s="70">
        <v>7</v>
      </c>
      <c r="C23" s="66">
        <f t="shared" si="5"/>
        <v>3256.6273191039004</v>
      </c>
      <c r="D23" s="129">
        <f t="shared" si="3"/>
        <v>16.011750985594173</v>
      </c>
      <c r="E23" s="129">
        <f t="shared" si="0"/>
        <v>34.679484256716066</v>
      </c>
      <c r="F23" s="129">
        <f t="shared" si="1"/>
        <v>50.691235242310242</v>
      </c>
      <c r="G23" s="71">
        <f t="shared" si="2"/>
        <v>3221.9478348471844</v>
      </c>
      <c r="K23" s="73"/>
      <c r="L23" s="73"/>
      <c r="M23" s="74"/>
      <c r="N23" s="74"/>
      <c r="O23" s="74"/>
      <c r="P23" s="75"/>
    </row>
    <row r="24" spans="1:16" x14ac:dyDescent="0.25">
      <c r="A24" s="69">
        <f>EDATE(A23,1)</f>
        <v>45839</v>
      </c>
      <c r="B24" s="70">
        <v>8</v>
      </c>
      <c r="C24" s="66">
        <f t="shared" si="5"/>
        <v>3221.9478348471844</v>
      </c>
      <c r="D24" s="129">
        <f t="shared" si="3"/>
        <v>15.841243521331986</v>
      </c>
      <c r="E24" s="129">
        <f t="shared" si="0"/>
        <v>34.849991720978252</v>
      </c>
      <c r="F24" s="129">
        <f t="shared" si="1"/>
        <v>50.691235242310242</v>
      </c>
      <c r="G24" s="71">
        <f t="shared" si="2"/>
        <v>3187.097843126206</v>
      </c>
      <c r="K24" s="73"/>
      <c r="L24" s="73"/>
      <c r="M24" s="74"/>
      <c r="N24" s="74"/>
      <c r="O24" s="74"/>
      <c r="P24" s="75"/>
    </row>
    <row r="25" spans="1:16" x14ac:dyDescent="0.25">
      <c r="A25" s="69">
        <f t="shared" si="4"/>
        <v>45870</v>
      </c>
      <c r="B25" s="70">
        <v>9</v>
      </c>
      <c r="C25" s="66">
        <f t="shared" si="5"/>
        <v>3187.097843126206</v>
      </c>
      <c r="D25" s="129">
        <f t="shared" si="3"/>
        <v>15.669897728703843</v>
      </c>
      <c r="E25" s="129">
        <f t="shared" si="0"/>
        <v>35.021337513606397</v>
      </c>
      <c r="F25" s="129">
        <f t="shared" si="1"/>
        <v>50.691235242310242</v>
      </c>
      <c r="G25" s="71">
        <f t="shared" si="2"/>
        <v>3152.0765056125997</v>
      </c>
      <c r="K25" s="73"/>
      <c r="L25" s="73"/>
      <c r="M25" s="74"/>
      <c r="N25" s="74"/>
      <c r="O25" s="74"/>
      <c r="P25" s="75"/>
    </row>
    <row r="26" spans="1:16" x14ac:dyDescent="0.25">
      <c r="A26" s="69">
        <f t="shared" si="4"/>
        <v>45901</v>
      </c>
      <c r="B26" s="70">
        <v>10</v>
      </c>
      <c r="C26" s="66">
        <f t="shared" si="5"/>
        <v>3152.0765056125997</v>
      </c>
      <c r="D26" s="129">
        <f t="shared" si="3"/>
        <v>15.497709485928612</v>
      </c>
      <c r="E26" s="129">
        <f t="shared" si="0"/>
        <v>35.193525756381632</v>
      </c>
      <c r="F26" s="129">
        <f t="shared" si="1"/>
        <v>50.691235242310242</v>
      </c>
      <c r="G26" s="71">
        <f t="shared" si="2"/>
        <v>3116.8829798562183</v>
      </c>
      <c r="K26" s="73"/>
      <c r="L26" s="73"/>
      <c r="M26" s="74"/>
      <c r="N26" s="74"/>
      <c r="O26" s="74"/>
      <c r="P26" s="75"/>
    </row>
    <row r="27" spans="1:16" x14ac:dyDescent="0.25">
      <c r="A27" s="69">
        <f t="shared" si="4"/>
        <v>45931</v>
      </c>
      <c r="B27" s="70">
        <v>11</v>
      </c>
      <c r="C27" s="66">
        <f t="shared" si="5"/>
        <v>3116.8829798562183</v>
      </c>
      <c r="D27" s="129">
        <f t="shared" si="3"/>
        <v>15.324674650959738</v>
      </c>
      <c r="E27" s="129">
        <f t="shared" si="0"/>
        <v>35.366560591350506</v>
      </c>
      <c r="F27" s="129">
        <f t="shared" si="1"/>
        <v>50.691235242310242</v>
      </c>
      <c r="G27" s="71">
        <f t="shared" si="2"/>
        <v>3081.5164192648676</v>
      </c>
    </row>
    <row r="28" spans="1:16" x14ac:dyDescent="0.25">
      <c r="A28" s="69">
        <f t="shared" si="4"/>
        <v>45962</v>
      </c>
      <c r="B28" s="70">
        <v>12</v>
      </c>
      <c r="C28" s="66">
        <f t="shared" si="5"/>
        <v>3081.5164192648676</v>
      </c>
      <c r="D28" s="129">
        <f t="shared" si="3"/>
        <v>15.150789061385597</v>
      </c>
      <c r="E28" s="129">
        <f t="shared" si="0"/>
        <v>35.540446180924647</v>
      </c>
      <c r="F28" s="129">
        <f t="shared" si="1"/>
        <v>50.691235242310242</v>
      </c>
      <c r="G28" s="71">
        <f t="shared" si="2"/>
        <v>3045.9759730839428</v>
      </c>
    </row>
    <row r="29" spans="1:16" x14ac:dyDescent="0.25">
      <c r="A29" s="69">
        <f t="shared" si="4"/>
        <v>45992</v>
      </c>
      <c r="B29" s="70">
        <v>13</v>
      </c>
      <c r="C29" s="66">
        <f t="shared" si="5"/>
        <v>3045.9759730839428</v>
      </c>
      <c r="D29" s="129">
        <f t="shared" si="3"/>
        <v>14.976048534329383</v>
      </c>
      <c r="E29" s="129">
        <f t="shared" si="0"/>
        <v>35.715186707980862</v>
      </c>
      <c r="F29" s="129">
        <f t="shared" si="1"/>
        <v>50.691235242310242</v>
      </c>
      <c r="G29" s="71">
        <f t="shared" si="2"/>
        <v>3010.2607863759617</v>
      </c>
    </row>
    <row r="30" spans="1:16" x14ac:dyDescent="0.25">
      <c r="A30" s="69">
        <f t="shared" si="4"/>
        <v>46023</v>
      </c>
      <c r="B30" s="70">
        <v>14</v>
      </c>
      <c r="C30" s="66">
        <f t="shared" si="5"/>
        <v>3010.2607863759617</v>
      </c>
      <c r="D30" s="129">
        <f t="shared" si="3"/>
        <v>14.800448866348479</v>
      </c>
      <c r="E30" s="129">
        <f t="shared" si="0"/>
        <v>35.890786375961767</v>
      </c>
      <c r="F30" s="129">
        <f t="shared" si="1"/>
        <v>50.691235242310242</v>
      </c>
      <c r="G30" s="71">
        <f t="shared" si="2"/>
        <v>2974.37</v>
      </c>
    </row>
    <row r="31" spans="1:16" x14ac:dyDescent="0.25">
      <c r="A31" s="69"/>
      <c r="B31" s="70"/>
      <c r="C31" s="66"/>
      <c r="D31" s="71"/>
      <c r="E31" s="71"/>
      <c r="F31" s="71"/>
      <c r="G31" s="71"/>
    </row>
    <row r="32" spans="1:16" x14ac:dyDescent="0.25">
      <c r="A32" s="69"/>
      <c r="B32" s="70"/>
      <c r="C32" s="66"/>
      <c r="D32" s="71"/>
      <c r="E32" s="71"/>
      <c r="F32" s="71"/>
      <c r="G32" s="71"/>
    </row>
    <row r="33" spans="1:7" x14ac:dyDescent="0.25">
      <c r="A33" s="69"/>
      <c r="B33" s="70"/>
      <c r="C33" s="66"/>
      <c r="D33" s="71"/>
      <c r="E33" s="71"/>
      <c r="F33" s="71"/>
      <c r="G33" s="71"/>
    </row>
    <row r="34" spans="1:7" x14ac:dyDescent="0.25">
      <c r="A34" s="69"/>
      <c r="B34" s="70"/>
      <c r="C34" s="66"/>
      <c r="D34" s="71"/>
      <c r="E34" s="71"/>
      <c r="F34" s="71"/>
      <c r="G34" s="71"/>
    </row>
    <row r="35" spans="1:7" x14ac:dyDescent="0.25">
      <c r="A35" s="69"/>
      <c r="B35" s="70"/>
      <c r="C35" s="66"/>
      <c r="D35" s="71"/>
      <c r="E35" s="71"/>
      <c r="F35" s="71"/>
      <c r="G35" s="71"/>
    </row>
    <row r="36" spans="1:7" x14ac:dyDescent="0.25">
      <c r="A36" s="69"/>
      <c r="B36" s="70"/>
      <c r="C36" s="66"/>
      <c r="D36" s="71"/>
      <c r="E36" s="71"/>
      <c r="F36" s="71"/>
      <c r="G36" s="71"/>
    </row>
    <row r="37" spans="1:7" x14ac:dyDescent="0.25">
      <c r="A37" s="69"/>
      <c r="B37" s="70"/>
      <c r="C37" s="66"/>
      <c r="D37" s="71"/>
      <c r="E37" s="71"/>
      <c r="F37" s="71"/>
      <c r="G37" s="71"/>
    </row>
    <row r="38" spans="1:7" x14ac:dyDescent="0.25">
      <c r="A38" s="69"/>
      <c r="B38" s="70"/>
      <c r="C38" s="66"/>
      <c r="D38" s="71"/>
      <c r="E38" s="71"/>
      <c r="F38" s="71"/>
      <c r="G38" s="71"/>
    </row>
    <row r="39" spans="1:7" x14ac:dyDescent="0.25">
      <c r="A39" s="69"/>
      <c r="B39" s="70"/>
      <c r="C39" s="66"/>
      <c r="D39" s="71"/>
      <c r="E39" s="71"/>
      <c r="F39" s="71"/>
      <c r="G39" s="71"/>
    </row>
    <row r="40" spans="1:7" x14ac:dyDescent="0.25">
      <c r="A40" s="69"/>
      <c r="B40" s="70"/>
      <c r="C40" s="66"/>
      <c r="D40" s="71"/>
      <c r="E40" s="71"/>
      <c r="F40" s="71"/>
      <c r="G40" s="71"/>
    </row>
    <row r="41" spans="1:7" x14ac:dyDescent="0.25">
      <c r="A41" s="69"/>
      <c r="B41" s="70"/>
      <c r="C41" s="66"/>
      <c r="D41" s="71"/>
      <c r="E41" s="71"/>
      <c r="F41" s="71"/>
      <c r="G41" s="71"/>
    </row>
    <row r="42" spans="1:7" x14ac:dyDescent="0.25">
      <c r="A42" s="69"/>
      <c r="B42" s="70"/>
      <c r="C42" s="66"/>
      <c r="D42" s="71"/>
      <c r="E42" s="71"/>
      <c r="F42" s="71"/>
      <c r="G42" s="71"/>
    </row>
    <row r="43" spans="1:7" x14ac:dyDescent="0.25">
      <c r="A43" s="69"/>
      <c r="B43" s="70"/>
      <c r="C43" s="66"/>
      <c r="D43" s="71"/>
      <c r="E43" s="71"/>
      <c r="F43" s="71"/>
      <c r="G43" s="71"/>
    </row>
    <row r="44" spans="1:7" x14ac:dyDescent="0.25">
      <c r="A44" s="69"/>
      <c r="B44" s="70"/>
      <c r="C44" s="66"/>
      <c r="D44" s="71"/>
      <c r="E44" s="71"/>
      <c r="F44" s="71"/>
      <c r="G44" s="71"/>
    </row>
    <row r="45" spans="1:7" x14ac:dyDescent="0.25">
      <c r="A45" s="69"/>
      <c r="B45" s="70"/>
      <c r="C45" s="66"/>
      <c r="D45" s="71"/>
      <c r="E45" s="71"/>
      <c r="F45" s="71"/>
      <c r="G45" s="71"/>
    </row>
    <row r="46" spans="1:7" x14ac:dyDescent="0.25">
      <c r="A46" s="69"/>
      <c r="B46" s="70"/>
      <c r="C46" s="66"/>
      <c r="D46" s="71"/>
      <c r="E46" s="71"/>
      <c r="F46" s="71"/>
      <c r="G46" s="71"/>
    </row>
    <row r="47" spans="1:7" x14ac:dyDescent="0.25">
      <c r="A47" s="69"/>
      <c r="B47" s="70"/>
      <c r="C47" s="66"/>
      <c r="D47" s="71"/>
      <c r="E47" s="71"/>
      <c r="F47" s="71"/>
      <c r="G47" s="71"/>
    </row>
    <row r="48" spans="1:7" x14ac:dyDescent="0.25">
      <c r="A48" s="69"/>
      <c r="B48" s="70"/>
      <c r="C48" s="66"/>
      <c r="D48" s="71"/>
      <c r="E48" s="71"/>
      <c r="F48" s="71"/>
      <c r="G48" s="71"/>
    </row>
    <row r="49" spans="1:7" x14ac:dyDescent="0.25">
      <c r="A49" s="69"/>
      <c r="B49" s="70"/>
      <c r="C49" s="66"/>
      <c r="D49" s="71"/>
      <c r="E49" s="71"/>
      <c r="F49" s="71"/>
      <c r="G49" s="71"/>
    </row>
    <row r="50" spans="1:7" x14ac:dyDescent="0.25">
      <c r="A50" s="69"/>
      <c r="B50" s="70"/>
      <c r="C50" s="66"/>
      <c r="D50" s="71"/>
      <c r="E50" s="71"/>
      <c r="F50" s="71"/>
      <c r="G50" s="71"/>
    </row>
    <row r="51" spans="1:7" x14ac:dyDescent="0.25">
      <c r="A51" s="69"/>
      <c r="B51" s="70"/>
      <c r="C51" s="66"/>
      <c r="D51" s="71"/>
      <c r="E51" s="71"/>
      <c r="F51" s="71"/>
      <c r="G51" s="71"/>
    </row>
    <row r="52" spans="1:7" x14ac:dyDescent="0.25">
      <c r="A52" s="69"/>
      <c r="B52" s="70"/>
      <c r="C52" s="66"/>
      <c r="D52" s="71"/>
      <c r="E52" s="71"/>
      <c r="F52" s="71"/>
      <c r="G52" s="71"/>
    </row>
    <row r="53" spans="1:7" x14ac:dyDescent="0.25">
      <c r="A53" s="69"/>
      <c r="B53" s="70"/>
      <c r="C53" s="66"/>
      <c r="D53" s="71"/>
      <c r="E53" s="71"/>
      <c r="F53" s="71"/>
      <c r="G53" s="71"/>
    </row>
    <row r="54" spans="1:7" x14ac:dyDescent="0.25">
      <c r="A54" s="69"/>
      <c r="B54" s="70"/>
      <c r="C54" s="66"/>
      <c r="D54" s="71"/>
      <c r="E54" s="71"/>
      <c r="F54" s="71"/>
      <c r="G54" s="71"/>
    </row>
    <row r="55" spans="1:7" x14ac:dyDescent="0.25">
      <c r="A55" s="69"/>
      <c r="B55" s="70"/>
      <c r="C55" s="66"/>
      <c r="D55" s="71"/>
      <c r="E55" s="71"/>
      <c r="F55" s="71"/>
      <c r="G55" s="71"/>
    </row>
    <row r="56" spans="1:7" x14ac:dyDescent="0.25">
      <c r="A56" s="69"/>
      <c r="B56" s="70"/>
      <c r="C56" s="66"/>
      <c r="D56" s="71"/>
      <c r="E56" s="71"/>
      <c r="F56" s="71"/>
      <c r="G56" s="71"/>
    </row>
    <row r="57" spans="1:7" x14ac:dyDescent="0.25">
      <c r="A57" s="69"/>
      <c r="B57" s="70"/>
      <c r="C57" s="66"/>
      <c r="D57" s="71"/>
      <c r="E57" s="71"/>
      <c r="F57" s="71"/>
      <c r="G57" s="71"/>
    </row>
    <row r="58" spans="1:7" x14ac:dyDescent="0.25">
      <c r="A58" s="69"/>
      <c r="B58" s="70"/>
      <c r="C58" s="66"/>
      <c r="D58" s="71"/>
      <c r="E58" s="71"/>
      <c r="F58" s="71"/>
      <c r="G58" s="71"/>
    </row>
    <row r="59" spans="1:7" x14ac:dyDescent="0.25">
      <c r="A59" s="69"/>
      <c r="B59" s="70"/>
      <c r="C59" s="66"/>
      <c r="D59" s="71"/>
      <c r="E59" s="71"/>
      <c r="F59" s="71"/>
      <c r="G59" s="71"/>
    </row>
    <row r="60" spans="1:7" x14ac:dyDescent="0.25">
      <c r="A60" s="69"/>
      <c r="B60" s="70"/>
      <c r="C60" s="66"/>
      <c r="D60" s="71"/>
      <c r="E60" s="71"/>
      <c r="F60" s="71"/>
      <c r="G60" s="71"/>
    </row>
    <row r="61" spans="1:7" x14ac:dyDescent="0.25">
      <c r="A61" s="69"/>
      <c r="B61" s="70"/>
      <c r="C61" s="66"/>
      <c r="D61" s="71"/>
      <c r="E61" s="71"/>
      <c r="F61" s="71"/>
      <c r="G61" s="71"/>
    </row>
    <row r="62" spans="1:7" x14ac:dyDescent="0.25">
      <c r="A62" s="69"/>
      <c r="B62" s="70"/>
      <c r="C62" s="66"/>
      <c r="D62" s="71"/>
      <c r="E62" s="71"/>
      <c r="F62" s="71"/>
      <c r="G62" s="71"/>
    </row>
    <row r="63" spans="1:7" x14ac:dyDescent="0.25">
      <c r="A63" s="69"/>
      <c r="B63" s="70"/>
      <c r="C63" s="66"/>
      <c r="D63" s="71"/>
      <c r="E63" s="71"/>
      <c r="F63" s="71"/>
      <c r="G63" s="71"/>
    </row>
    <row r="64" spans="1:7" x14ac:dyDescent="0.25">
      <c r="A64" s="69"/>
      <c r="B64" s="70"/>
      <c r="C64" s="66"/>
      <c r="D64" s="71"/>
      <c r="E64" s="71"/>
      <c r="F64" s="71"/>
      <c r="G64" s="71"/>
    </row>
    <row r="65" spans="1:7" x14ac:dyDescent="0.25">
      <c r="A65" s="69"/>
      <c r="B65" s="70"/>
      <c r="C65" s="66"/>
      <c r="D65" s="71"/>
      <c r="E65" s="71"/>
      <c r="F65" s="71"/>
      <c r="G65" s="71"/>
    </row>
    <row r="66" spans="1:7" x14ac:dyDescent="0.25">
      <c r="A66" s="69"/>
      <c r="B66" s="70"/>
      <c r="C66" s="66"/>
      <c r="D66" s="71"/>
      <c r="E66" s="71"/>
      <c r="F66" s="71"/>
      <c r="G66" s="71"/>
    </row>
    <row r="67" spans="1:7" x14ac:dyDescent="0.25">
      <c r="A67" s="69"/>
      <c r="B67" s="70"/>
      <c r="C67" s="66"/>
      <c r="D67" s="71"/>
      <c r="E67" s="71"/>
      <c r="F67" s="71"/>
      <c r="G67" s="71"/>
    </row>
    <row r="68" spans="1:7" x14ac:dyDescent="0.25">
      <c r="A68" s="69"/>
      <c r="B68" s="70"/>
      <c r="C68" s="66"/>
      <c r="D68" s="71"/>
      <c r="E68" s="71"/>
      <c r="F68" s="71"/>
      <c r="G68" s="71"/>
    </row>
    <row r="69" spans="1:7" x14ac:dyDescent="0.25">
      <c r="A69" s="69"/>
      <c r="B69" s="70"/>
      <c r="C69" s="66"/>
      <c r="D69" s="71"/>
      <c r="E69" s="71"/>
      <c r="F69" s="71"/>
      <c r="G69" s="71"/>
    </row>
    <row r="70" spans="1:7" x14ac:dyDescent="0.25">
      <c r="A70" s="69"/>
      <c r="B70" s="70"/>
      <c r="C70" s="66"/>
      <c r="D70" s="71"/>
      <c r="E70" s="71"/>
      <c r="F70" s="71"/>
      <c r="G70" s="71"/>
    </row>
    <row r="71" spans="1:7" x14ac:dyDescent="0.25">
      <c r="A71" s="69"/>
      <c r="B71" s="70"/>
      <c r="C71" s="66"/>
      <c r="D71" s="71"/>
      <c r="E71" s="71"/>
      <c r="F71" s="71"/>
      <c r="G71" s="71"/>
    </row>
    <row r="72" spans="1:7" x14ac:dyDescent="0.25">
      <c r="A72" s="69"/>
      <c r="B72" s="70"/>
      <c r="C72" s="66"/>
      <c r="D72" s="71"/>
      <c r="E72" s="71"/>
      <c r="F72" s="71"/>
      <c r="G72" s="71"/>
    </row>
    <row r="73" spans="1:7" x14ac:dyDescent="0.25">
      <c r="A73" s="69"/>
      <c r="B73" s="70"/>
      <c r="C73" s="66"/>
      <c r="D73" s="71"/>
      <c r="E73" s="71"/>
      <c r="F73" s="71"/>
      <c r="G73" s="71"/>
    </row>
    <row r="74" spans="1:7" x14ac:dyDescent="0.25">
      <c r="A74" s="69"/>
      <c r="B74" s="70"/>
      <c r="C74" s="66"/>
      <c r="D74" s="71"/>
      <c r="E74" s="71"/>
      <c r="F74" s="71"/>
      <c r="G74" s="71"/>
    </row>
    <row r="75" spans="1:7" x14ac:dyDescent="0.25">
      <c r="A75" s="69"/>
      <c r="B75" s="70"/>
      <c r="C75" s="66"/>
      <c r="D75" s="71"/>
      <c r="E75" s="71"/>
      <c r="F75" s="71"/>
      <c r="G75" s="71"/>
    </row>
    <row r="76" spans="1:7" x14ac:dyDescent="0.25">
      <c r="A76" s="69"/>
      <c r="B76" s="70"/>
      <c r="C76" s="66"/>
      <c r="D76" s="71"/>
      <c r="E76" s="71"/>
      <c r="F76" s="71"/>
      <c r="G76" s="71"/>
    </row>
    <row r="77" spans="1:7" x14ac:dyDescent="0.25">
      <c r="A77" s="69"/>
      <c r="B77" s="70"/>
      <c r="C77" s="66"/>
      <c r="D77" s="71"/>
      <c r="E77" s="71"/>
      <c r="F77" s="71"/>
      <c r="G77" s="71"/>
    </row>
    <row r="78" spans="1:7" x14ac:dyDescent="0.25">
      <c r="A78" s="69"/>
      <c r="B78" s="70"/>
      <c r="C78" s="66"/>
      <c r="D78" s="71"/>
      <c r="E78" s="71"/>
      <c r="F78" s="71"/>
      <c r="G78" s="71"/>
    </row>
    <row r="79" spans="1:7" x14ac:dyDescent="0.25">
      <c r="A79" s="69"/>
      <c r="B79" s="70"/>
      <c r="C79" s="66"/>
      <c r="D79" s="71"/>
      <c r="E79" s="71"/>
      <c r="F79" s="71"/>
      <c r="G79" s="71"/>
    </row>
    <row r="80" spans="1:7" x14ac:dyDescent="0.25">
      <c r="A80" s="69"/>
      <c r="B80" s="70"/>
      <c r="C80" s="66"/>
      <c r="D80" s="71"/>
      <c r="E80" s="71"/>
      <c r="F80" s="71"/>
      <c r="G80" s="71"/>
    </row>
    <row r="81" spans="1:7" x14ac:dyDescent="0.25">
      <c r="A81" s="69"/>
      <c r="B81" s="70"/>
      <c r="C81" s="66"/>
      <c r="D81" s="71"/>
      <c r="E81" s="71"/>
      <c r="F81" s="71"/>
      <c r="G81" s="71"/>
    </row>
    <row r="82" spans="1:7" x14ac:dyDescent="0.25">
      <c r="A82" s="69"/>
      <c r="B82" s="70"/>
      <c r="C82" s="66"/>
      <c r="D82" s="71"/>
      <c r="E82" s="71"/>
      <c r="F82" s="71"/>
      <c r="G82" s="71"/>
    </row>
    <row r="83" spans="1:7" x14ac:dyDescent="0.25">
      <c r="A83" s="69"/>
      <c r="B83" s="70"/>
      <c r="C83" s="66"/>
      <c r="D83" s="71"/>
      <c r="E83" s="71"/>
      <c r="F83" s="71"/>
      <c r="G83" s="71"/>
    </row>
    <row r="84" spans="1:7" x14ac:dyDescent="0.25">
      <c r="A84" s="69"/>
      <c r="B84" s="70"/>
      <c r="C84" s="66"/>
      <c r="D84" s="71"/>
      <c r="E84" s="71"/>
      <c r="F84" s="71"/>
      <c r="G84" s="71"/>
    </row>
    <row r="85" spans="1:7" x14ac:dyDescent="0.25">
      <c r="A85" s="69"/>
      <c r="B85" s="70"/>
      <c r="C85" s="66"/>
      <c r="D85" s="71"/>
      <c r="E85" s="71"/>
      <c r="F85" s="71"/>
      <c r="G85" s="71"/>
    </row>
    <row r="86" spans="1:7" x14ac:dyDescent="0.25">
      <c r="A86" s="69"/>
      <c r="B86" s="70"/>
      <c r="C86" s="66"/>
      <c r="D86" s="71"/>
      <c r="E86" s="71"/>
      <c r="F86" s="71"/>
      <c r="G86" s="71"/>
    </row>
    <row r="87" spans="1:7" x14ac:dyDescent="0.25">
      <c r="A87" s="69"/>
      <c r="B87" s="70"/>
      <c r="C87" s="66"/>
      <c r="D87" s="71"/>
      <c r="E87" s="71"/>
      <c r="F87" s="71"/>
      <c r="G87" s="71"/>
    </row>
    <row r="88" spans="1:7" x14ac:dyDescent="0.25">
      <c r="A88" s="69"/>
      <c r="B88" s="70"/>
      <c r="C88" s="66"/>
      <c r="D88" s="71"/>
      <c r="E88" s="71"/>
      <c r="F88" s="71"/>
      <c r="G88" s="71"/>
    </row>
    <row r="89" spans="1:7" x14ac:dyDescent="0.25">
      <c r="A89" s="69"/>
      <c r="B89" s="70"/>
      <c r="C89" s="66"/>
      <c r="D89" s="71"/>
      <c r="E89" s="71"/>
      <c r="F89" s="71"/>
      <c r="G89" s="71"/>
    </row>
    <row r="90" spans="1:7" x14ac:dyDescent="0.25">
      <c r="A90" s="69"/>
      <c r="B90" s="70"/>
      <c r="C90" s="66"/>
      <c r="D90" s="71"/>
      <c r="E90" s="71"/>
      <c r="F90" s="71"/>
      <c r="G90" s="71"/>
    </row>
    <row r="91" spans="1:7" x14ac:dyDescent="0.25">
      <c r="A91" s="69"/>
      <c r="B91" s="70"/>
      <c r="C91" s="66"/>
      <c r="D91" s="71"/>
      <c r="E91" s="71"/>
      <c r="F91" s="71"/>
      <c r="G91" s="71"/>
    </row>
    <row r="92" spans="1:7" x14ac:dyDescent="0.25">
      <c r="A92" s="69"/>
      <c r="B92" s="70"/>
      <c r="C92" s="66"/>
      <c r="D92" s="71"/>
      <c r="E92" s="71"/>
      <c r="F92" s="71"/>
      <c r="G92" s="71"/>
    </row>
    <row r="93" spans="1:7" x14ac:dyDescent="0.25">
      <c r="A93" s="69"/>
      <c r="B93" s="70"/>
      <c r="C93" s="66"/>
      <c r="D93" s="71"/>
      <c r="E93" s="71"/>
      <c r="F93" s="71"/>
      <c r="G93" s="71"/>
    </row>
    <row r="94" spans="1:7" x14ac:dyDescent="0.25">
      <c r="A94" s="69"/>
      <c r="B94" s="70"/>
      <c r="C94" s="66"/>
      <c r="D94" s="71"/>
      <c r="E94" s="71"/>
      <c r="F94" s="71"/>
      <c r="G94" s="71"/>
    </row>
    <row r="95" spans="1:7" x14ac:dyDescent="0.25">
      <c r="A95" s="69"/>
      <c r="B95" s="70"/>
      <c r="C95" s="66"/>
      <c r="D95" s="71"/>
      <c r="E95" s="71"/>
      <c r="F95" s="71"/>
      <c r="G95" s="71"/>
    </row>
    <row r="96" spans="1:7" x14ac:dyDescent="0.25">
      <c r="A96" s="69"/>
      <c r="B96" s="70"/>
      <c r="C96" s="66"/>
      <c r="D96" s="71"/>
      <c r="E96" s="71"/>
      <c r="F96" s="71"/>
      <c r="G96" s="71"/>
    </row>
    <row r="97" spans="1:7" x14ac:dyDescent="0.25">
      <c r="A97" s="69"/>
      <c r="B97" s="70"/>
      <c r="C97" s="66"/>
      <c r="D97" s="71"/>
      <c r="E97" s="71"/>
      <c r="F97" s="71"/>
      <c r="G97" s="71"/>
    </row>
    <row r="98" spans="1:7" x14ac:dyDescent="0.25">
      <c r="A98" s="69"/>
      <c r="B98" s="70"/>
      <c r="C98" s="66"/>
      <c r="D98" s="71"/>
      <c r="E98" s="71"/>
      <c r="F98" s="71"/>
      <c r="G98" s="71"/>
    </row>
    <row r="99" spans="1:7" x14ac:dyDescent="0.25">
      <c r="A99" s="69"/>
      <c r="B99" s="70"/>
      <c r="C99" s="66"/>
      <c r="D99" s="71"/>
      <c r="E99" s="71"/>
      <c r="F99" s="71"/>
      <c r="G99" s="71"/>
    </row>
    <row r="100" spans="1:7" x14ac:dyDescent="0.25">
      <c r="A100" s="69"/>
      <c r="B100" s="70"/>
      <c r="C100" s="66"/>
      <c r="D100" s="71"/>
      <c r="E100" s="71"/>
      <c r="F100" s="71"/>
      <c r="G100" s="71"/>
    </row>
    <row r="101" spans="1:7" x14ac:dyDescent="0.25">
      <c r="A101" s="69"/>
      <c r="B101" s="70"/>
      <c r="C101" s="66"/>
      <c r="D101" s="71"/>
      <c r="E101" s="71"/>
      <c r="F101" s="71"/>
      <c r="G101" s="71"/>
    </row>
    <row r="102" spans="1:7" x14ac:dyDescent="0.25">
      <c r="A102" s="69"/>
      <c r="B102" s="70"/>
      <c r="C102" s="66"/>
      <c r="D102" s="71"/>
      <c r="E102" s="71"/>
      <c r="F102" s="71"/>
      <c r="G102" s="71"/>
    </row>
    <row r="103" spans="1:7" x14ac:dyDescent="0.25">
      <c r="A103" s="69"/>
      <c r="B103" s="70"/>
      <c r="C103" s="66"/>
      <c r="D103" s="71"/>
      <c r="E103" s="71"/>
      <c r="F103" s="71"/>
      <c r="G103" s="71"/>
    </row>
    <row r="104" spans="1:7" x14ac:dyDescent="0.25">
      <c r="A104" s="69"/>
      <c r="B104" s="70"/>
      <c r="C104" s="66"/>
      <c r="D104" s="71"/>
      <c r="E104" s="71"/>
      <c r="F104" s="71"/>
      <c r="G104" s="71"/>
    </row>
    <row r="105" spans="1:7" x14ac:dyDescent="0.25">
      <c r="A105" s="69"/>
      <c r="B105" s="70"/>
      <c r="C105" s="66"/>
      <c r="D105" s="71"/>
      <c r="E105" s="71"/>
      <c r="F105" s="71"/>
      <c r="G105" s="71"/>
    </row>
    <row r="106" spans="1:7" x14ac:dyDescent="0.25">
      <c r="A106" s="69"/>
      <c r="B106" s="70"/>
      <c r="C106" s="66"/>
      <c r="D106" s="71"/>
      <c r="E106" s="71"/>
      <c r="F106" s="71"/>
      <c r="G106" s="71"/>
    </row>
    <row r="107" spans="1:7" x14ac:dyDescent="0.25">
      <c r="A107" s="69"/>
      <c r="B107" s="70"/>
      <c r="C107" s="66"/>
      <c r="D107" s="71"/>
      <c r="E107" s="71"/>
      <c r="F107" s="71"/>
      <c r="G107" s="71"/>
    </row>
    <row r="108" spans="1:7" x14ac:dyDescent="0.25">
      <c r="A108" s="69"/>
      <c r="B108" s="70"/>
      <c r="C108" s="66"/>
      <c r="D108" s="71"/>
      <c r="E108" s="71"/>
      <c r="F108" s="71"/>
      <c r="G108" s="71"/>
    </row>
    <row r="109" spans="1:7" x14ac:dyDescent="0.25">
      <c r="A109" s="69"/>
      <c r="B109" s="70"/>
      <c r="C109" s="66"/>
      <c r="D109" s="71"/>
      <c r="E109" s="71"/>
      <c r="F109" s="71"/>
      <c r="G109" s="71"/>
    </row>
    <row r="110" spans="1:7" x14ac:dyDescent="0.25">
      <c r="A110" s="69"/>
      <c r="B110" s="70"/>
      <c r="C110" s="66"/>
      <c r="D110" s="71"/>
      <c r="E110" s="71"/>
      <c r="F110" s="71"/>
      <c r="G110" s="71"/>
    </row>
    <row r="111" spans="1:7" x14ac:dyDescent="0.25">
      <c r="A111" s="69"/>
      <c r="B111" s="70"/>
      <c r="C111" s="66"/>
      <c r="D111" s="71"/>
      <c r="E111" s="71"/>
      <c r="F111" s="71"/>
      <c r="G111" s="71"/>
    </row>
    <row r="112" spans="1:7" x14ac:dyDescent="0.25">
      <c r="A112" s="69"/>
      <c r="B112" s="70"/>
      <c r="C112" s="66"/>
      <c r="D112" s="71"/>
      <c r="E112" s="71"/>
      <c r="F112" s="71"/>
      <c r="G112" s="71"/>
    </row>
    <row r="113" spans="1:7" x14ac:dyDescent="0.25">
      <c r="A113" s="69"/>
      <c r="B113" s="70"/>
      <c r="C113" s="66"/>
      <c r="D113" s="71"/>
      <c r="E113" s="71"/>
      <c r="F113" s="71"/>
      <c r="G113" s="71"/>
    </row>
    <row r="114" spans="1:7" x14ac:dyDescent="0.25">
      <c r="A114" s="69"/>
      <c r="B114" s="70"/>
      <c r="C114" s="66"/>
      <c r="D114" s="71"/>
      <c r="E114" s="71"/>
      <c r="F114" s="71"/>
      <c r="G114" s="71"/>
    </row>
    <row r="115" spans="1:7" x14ac:dyDescent="0.25">
      <c r="A115" s="69"/>
      <c r="B115" s="70"/>
      <c r="C115" s="66"/>
      <c r="D115" s="71"/>
      <c r="E115" s="71"/>
      <c r="F115" s="71"/>
      <c r="G115" s="71"/>
    </row>
    <row r="116" spans="1:7" x14ac:dyDescent="0.25">
      <c r="A116" s="69"/>
      <c r="B116" s="70"/>
      <c r="C116" s="66"/>
      <c r="D116" s="71"/>
      <c r="E116" s="71"/>
      <c r="F116" s="71"/>
      <c r="G116" s="71"/>
    </row>
    <row r="117" spans="1:7" x14ac:dyDescent="0.25">
      <c r="A117" s="69"/>
      <c r="B117" s="70"/>
      <c r="C117" s="66"/>
      <c r="D117" s="71"/>
      <c r="E117" s="71"/>
      <c r="F117" s="71"/>
      <c r="G117" s="71"/>
    </row>
    <row r="118" spans="1:7" x14ac:dyDescent="0.25">
      <c r="A118" s="69"/>
      <c r="B118" s="70"/>
      <c r="C118" s="66"/>
      <c r="D118" s="71"/>
      <c r="E118" s="71"/>
      <c r="F118" s="71"/>
      <c r="G118" s="71"/>
    </row>
    <row r="119" spans="1:7" x14ac:dyDescent="0.25">
      <c r="A119" s="69"/>
      <c r="B119" s="70"/>
      <c r="C119" s="66"/>
      <c r="D119" s="71"/>
      <c r="E119" s="71"/>
      <c r="F119" s="71"/>
      <c r="G119" s="71"/>
    </row>
    <row r="120" spans="1:7" x14ac:dyDescent="0.25">
      <c r="A120" s="69"/>
      <c r="B120" s="70"/>
      <c r="C120" s="66"/>
      <c r="D120" s="71"/>
      <c r="E120" s="71"/>
      <c r="F120" s="71"/>
      <c r="G120" s="71"/>
    </row>
    <row r="121" spans="1:7" x14ac:dyDescent="0.25">
      <c r="A121" s="69"/>
      <c r="B121" s="70"/>
      <c r="C121" s="66"/>
      <c r="D121" s="71"/>
      <c r="E121" s="71"/>
      <c r="F121" s="71"/>
      <c r="G121" s="71"/>
    </row>
    <row r="122" spans="1:7" x14ac:dyDescent="0.25">
      <c r="A122" s="69"/>
      <c r="B122" s="70"/>
      <c r="C122" s="66"/>
      <c r="D122" s="71"/>
      <c r="E122" s="71"/>
      <c r="F122" s="71"/>
      <c r="G122" s="71"/>
    </row>
    <row r="123" spans="1:7" x14ac:dyDescent="0.25">
      <c r="A123" s="69"/>
      <c r="B123" s="70"/>
      <c r="C123" s="66"/>
      <c r="D123" s="71"/>
      <c r="E123" s="71"/>
      <c r="F123" s="71"/>
      <c r="G123" s="71"/>
    </row>
    <row r="124" spans="1:7" x14ac:dyDescent="0.25">
      <c r="A124" s="69"/>
      <c r="B124" s="70"/>
      <c r="C124" s="66"/>
      <c r="D124" s="71"/>
      <c r="E124" s="71"/>
      <c r="F124" s="71"/>
      <c r="G124" s="71"/>
    </row>
    <row r="125" spans="1:7" x14ac:dyDescent="0.25">
      <c r="A125" s="69"/>
      <c r="B125" s="70"/>
      <c r="C125" s="66"/>
      <c r="D125" s="71"/>
      <c r="E125" s="71"/>
      <c r="F125" s="71"/>
      <c r="G125" s="71"/>
    </row>
    <row r="126" spans="1:7" x14ac:dyDescent="0.25">
      <c r="A126" s="69"/>
      <c r="B126" s="70"/>
      <c r="C126" s="66"/>
      <c r="D126" s="71"/>
      <c r="E126" s="71"/>
      <c r="F126" s="71"/>
      <c r="G126" s="71"/>
    </row>
    <row r="127" spans="1:7" x14ac:dyDescent="0.25">
      <c r="A127" s="69"/>
      <c r="B127" s="70"/>
      <c r="C127" s="66"/>
      <c r="D127" s="71"/>
      <c r="E127" s="71"/>
      <c r="F127" s="71"/>
      <c r="G127" s="71"/>
    </row>
    <row r="128" spans="1:7" x14ac:dyDescent="0.25">
      <c r="A128" s="69"/>
      <c r="B128" s="70"/>
      <c r="C128" s="66"/>
      <c r="D128" s="71"/>
      <c r="E128" s="71"/>
      <c r="F128" s="71"/>
      <c r="G128" s="71"/>
    </row>
    <row r="129" spans="1:7" x14ac:dyDescent="0.25">
      <c r="A129" s="69"/>
      <c r="B129" s="70"/>
      <c r="C129" s="66"/>
      <c r="D129" s="71"/>
      <c r="E129" s="71"/>
      <c r="F129" s="71"/>
      <c r="G129" s="71"/>
    </row>
    <row r="130" spans="1:7" x14ac:dyDescent="0.25">
      <c r="A130" s="69"/>
      <c r="B130" s="70"/>
      <c r="C130" s="66"/>
      <c r="D130" s="71"/>
      <c r="E130" s="71"/>
      <c r="F130" s="71"/>
      <c r="G130" s="71"/>
    </row>
    <row r="131" spans="1:7" x14ac:dyDescent="0.25">
      <c r="A131" s="69"/>
      <c r="B131" s="70"/>
      <c r="C131" s="66"/>
      <c r="D131" s="71"/>
      <c r="E131" s="71"/>
      <c r="F131" s="71"/>
      <c r="G131" s="71"/>
    </row>
    <row r="132" spans="1:7" x14ac:dyDescent="0.25">
      <c r="A132" s="69"/>
      <c r="B132" s="70"/>
      <c r="C132" s="66"/>
      <c r="D132" s="71"/>
      <c r="E132" s="71"/>
      <c r="F132" s="71"/>
      <c r="G132" s="71"/>
    </row>
    <row r="133" spans="1:7" x14ac:dyDescent="0.25">
      <c r="A133" s="69"/>
      <c r="B133" s="70"/>
      <c r="C133" s="66"/>
      <c r="D133" s="71"/>
      <c r="E133" s="71"/>
      <c r="F133" s="71"/>
      <c r="G133" s="71"/>
    </row>
    <row r="134" spans="1:7" x14ac:dyDescent="0.25">
      <c r="A134" s="69"/>
      <c r="B134" s="70"/>
      <c r="C134" s="66"/>
      <c r="D134" s="71"/>
      <c r="E134" s="71"/>
      <c r="F134" s="71"/>
      <c r="G134" s="71"/>
    </row>
    <row r="135" spans="1:7" x14ac:dyDescent="0.25">
      <c r="A135" s="69"/>
      <c r="B135" s="70"/>
      <c r="C135" s="66"/>
      <c r="D135" s="71"/>
      <c r="E135" s="71"/>
      <c r="F135" s="71"/>
      <c r="G135" s="71"/>
    </row>
    <row r="136" spans="1:7" x14ac:dyDescent="0.25">
      <c r="A136" s="69"/>
      <c r="B136" s="70"/>
      <c r="C136" s="66"/>
      <c r="D136" s="71"/>
      <c r="E136" s="71"/>
      <c r="F136" s="71"/>
      <c r="G136" s="7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4"/>
  <sheetViews>
    <sheetView zoomScaleNormal="100" workbookViewId="0">
      <selection activeCell="L16" sqref="L16"/>
    </sheetView>
  </sheetViews>
  <sheetFormatPr defaultColWidth="9.140625" defaultRowHeight="15" x14ac:dyDescent="0.25"/>
  <cols>
    <col min="1" max="1" width="9.140625" style="67"/>
    <col min="2" max="2" width="7.85546875" style="67" customWidth="1"/>
    <col min="3" max="3" width="14.7109375" style="67" customWidth="1"/>
    <col min="4" max="4" width="14.28515625" style="67" customWidth="1"/>
    <col min="5" max="6" width="14.7109375" style="67" customWidth="1"/>
    <col min="7" max="7" width="14.7109375" style="80" customWidth="1"/>
    <col min="8" max="16384" width="9.140625" style="67"/>
  </cols>
  <sheetData>
    <row r="1" spans="1:13" x14ac:dyDescent="0.25">
      <c r="A1" s="62"/>
      <c r="B1" s="62"/>
      <c r="C1" s="62"/>
      <c r="D1" s="62"/>
      <c r="E1" s="62"/>
      <c r="F1" s="62"/>
      <c r="G1" s="246"/>
    </row>
    <row r="2" spans="1:13" x14ac:dyDescent="0.25">
      <c r="A2" s="62"/>
      <c r="B2" s="62"/>
      <c r="C2" s="62"/>
      <c r="D2" s="62"/>
      <c r="E2" s="62"/>
      <c r="F2" s="64"/>
      <c r="G2" s="247"/>
    </row>
    <row r="3" spans="1:13" x14ac:dyDescent="0.25">
      <c r="A3" s="62"/>
      <c r="B3" s="62"/>
      <c r="C3" s="62"/>
      <c r="D3" s="62"/>
      <c r="E3" s="62"/>
      <c r="F3" s="64"/>
      <c r="G3" s="247"/>
    </row>
    <row r="4" spans="1:13" ht="21" x14ac:dyDescent="0.35">
      <c r="A4" s="94"/>
      <c r="B4" s="95" t="s">
        <v>65</v>
      </c>
      <c r="C4" s="94"/>
      <c r="D4" s="94"/>
      <c r="E4" s="64"/>
      <c r="F4" s="96"/>
      <c r="G4" s="248"/>
      <c r="K4" s="80"/>
      <c r="L4" s="79"/>
    </row>
    <row r="5" spans="1:13" x14ac:dyDescent="0.25">
      <c r="A5" s="94"/>
      <c r="B5" s="94"/>
      <c r="C5" s="94"/>
      <c r="D5" s="94"/>
      <c r="E5" s="94"/>
      <c r="F5" s="102"/>
      <c r="G5" s="138"/>
      <c r="K5" s="78"/>
      <c r="L5" s="79"/>
    </row>
    <row r="6" spans="1:13" x14ac:dyDescent="0.25">
      <c r="A6" s="94"/>
      <c r="B6" s="104" t="s">
        <v>30</v>
      </c>
      <c r="C6" s="105"/>
      <c r="D6" s="106"/>
      <c r="E6" s="107">
        <v>44228</v>
      </c>
      <c r="F6" s="108"/>
      <c r="G6" s="138"/>
      <c r="K6" s="72"/>
      <c r="L6" s="72"/>
    </row>
    <row r="7" spans="1:13" x14ac:dyDescent="0.25">
      <c r="A7" s="94"/>
      <c r="B7" s="110" t="s">
        <v>31</v>
      </c>
      <c r="C7" s="64"/>
      <c r="D7" s="97"/>
      <c r="E7" s="93">
        <v>60</v>
      </c>
      <c r="F7" s="111" t="s">
        <v>21</v>
      </c>
      <c r="G7" s="138"/>
      <c r="K7" s="74"/>
      <c r="L7" s="74"/>
    </row>
    <row r="8" spans="1:13" x14ac:dyDescent="0.25">
      <c r="A8" s="94"/>
      <c r="B8" s="110" t="s">
        <v>35</v>
      </c>
      <c r="C8" s="64"/>
      <c r="D8" s="113">
        <f>E6-1</f>
        <v>44227</v>
      </c>
      <c r="E8" s="119">
        <v>64136.686885548923</v>
      </c>
      <c r="F8" s="111" t="s">
        <v>33</v>
      </c>
      <c r="G8" s="138"/>
      <c r="K8" s="74"/>
      <c r="L8" s="74"/>
    </row>
    <row r="9" spans="1:13" x14ac:dyDescent="0.25">
      <c r="A9" s="94"/>
      <c r="B9" s="110" t="s">
        <v>36</v>
      </c>
      <c r="C9" s="64"/>
      <c r="D9" s="113">
        <f>EDATE(D8,E7)</f>
        <v>46053</v>
      </c>
      <c r="E9" s="119">
        <v>0</v>
      </c>
      <c r="F9" s="111" t="s">
        <v>33</v>
      </c>
      <c r="G9" s="138"/>
      <c r="K9" s="74"/>
      <c r="L9" s="74"/>
    </row>
    <row r="10" spans="1:13" x14ac:dyDescent="0.25">
      <c r="A10" s="94"/>
      <c r="B10" s="110" t="s">
        <v>34</v>
      </c>
      <c r="C10" s="64"/>
      <c r="D10" s="97"/>
      <c r="E10" s="130">
        <v>1</v>
      </c>
      <c r="F10" s="111"/>
      <c r="G10" s="138"/>
      <c r="K10" s="75"/>
      <c r="L10" s="75"/>
    </row>
    <row r="11" spans="1:13" x14ac:dyDescent="0.25">
      <c r="A11" s="94"/>
      <c r="B11" s="121" t="s">
        <v>64</v>
      </c>
      <c r="C11" s="122"/>
      <c r="D11" s="123"/>
      <c r="E11" s="139">
        <v>0.03</v>
      </c>
      <c r="F11" s="125"/>
      <c r="G11" s="249"/>
      <c r="K11" s="74"/>
      <c r="L11" s="74"/>
      <c r="M11" s="75"/>
    </row>
    <row r="12" spans="1:13" x14ac:dyDescent="0.25">
      <c r="A12" s="62"/>
      <c r="B12" s="91"/>
      <c r="C12" s="70"/>
      <c r="E12" s="92"/>
      <c r="F12" s="91"/>
      <c r="G12" s="249"/>
      <c r="K12" s="74"/>
      <c r="L12" s="74"/>
      <c r="M12" s="75"/>
    </row>
    <row r="13" spans="1:13" x14ac:dyDescent="0.25">
      <c r="K13" s="74"/>
      <c r="L13" s="74"/>
      <c r="M13" s="75"/>
    </row>
    <row r="14" spans="1:13" ht="15.75" thickBot="1" x14ac:dyDescent="0.3">
      <c r="A14" s="68" t="s">
        <v>37</v>
      </c>
      <c r="B14" s="68" t="s">
        <v>38</v>
      </c>
      <c r="C14" s="68" t="s">
        <v>39</v>
      </c>
      <c r="D14" s="68" t="s">
        <v>40</v>
      </c>
      <c r="E14" s="68" t="s">
        <v>41</v>
      </c>
      <c r="F14" s="68" t="s">
        <v>42</v>
      </c>
      <c r="G14" s="250" t="s">
        <v>43</v>
      </c>
      <c r="K14" s="74"/>
      <c r="L14" s="74"/>
      <c r="M14" s="75"/>
    </row>
    <row r="15" spans="1:13" x14ac:dyDescent="0.25">
      <c r="A15" s="242">
        <f>E6</f>
        <v>44228</v>
      </c>
      <c r="B15" s="243">
        <v>1</v>
      </c>
      <c r="C15" s="244">
        <f>E8</f>
        <v>64136.686885548923</v>
      </c>
      <c r="D15" s="245">
        <f>ROUND(IPMT($E$11/12,B15,$E$7,-$E$8,$E$9,0),2)</f>
        <v>160.34</v>
      </c>
      <c r="E15" s="245">
        <f>ROUND(PPMT($E$11/12,B15,$E$7,-$E$8,$E$9,0),2)</f>
        <v>992.11</v>
      </c>
      <c r="F15" s="245">
        <f>ROUND(PMT($E$11/12,E7,-E8,E9),2)</f>
        <v>1152.45</v>
      </c>
      <c r="G15" s="244">
        <f>C15-E15</f>
        <v>63144.576885548922</v>
      </c>
      <c r="K15" s="74"/>
      <c r="L15" s="74"/>
      <c r="M15" s="75"/>
    </row>
    <row r="16" spans="1:13" x14ac:dyDescent="0.25">
      <c r="A16" s="242">
        <f>EDATE(A15,1)</f>
        <v>44256</v>
      </c>
      <c r="B16" s="243">
        <v>2</v>
      </c>
      <c r="C16" s="244">
        <f>G15</f>
        <v>63144.576885548922</v>
      </c>
      <c r="D16" s="245">
        <f t="shared" ref="D16:D72" si="0">ROUND(C16*$E$11/12,2)</f>
        <v>157.86000000000001</v>
      </c>
      <c r="E16" s="245">
        <f>PPMT($E$11/12,B16,$E$7,-$E$8,$E$9,0)</f>
        <v>994.59084607455748</v>
      </c>
      <c r="F16" s="245">
        <f>F15</f>
        <v>1152.45</v>
      </c>
      <c r="G16" s="244">
        <f t="shared" ref="G16:G72" si="1">C16-E16</f>
        <v>62149.986039474366</v>
      </c>
      <c r="K16" s="74"/>
      <c r="L16" s="74"/>
      <c r="M16" s="75"/>
    </row>
    <row r="17" spans="1:13" x14ac:dyDescent="0.25">
      <c r="A17" s="242">
        <f>EDATE(A16,1)</f>
        <v>44287</v>
      </c>
      <c r="B17" s="243">
        <v>3</v>
      </c>
      <c r="C17" s="244">
        <f>G16</f>
        <v>62149.986039474366</v>
      </c>
      <c r="D17" s="245">
        <f t="shared" si="0"/>
        <v>155.37</v>
      </c>
      <c r="E17" s="245">
        <f t="shared" ref="E17:E72" si="2">PPMT($E$11/12,B17,$E$7,-$E$8,$E$9,0)</f>
        <v>997.07732318974377</v>
      </c>
      <c r="F17" s="245">
        <f t="shared" ref="F17:F74" si="3">F16</f>
        <v>1152.45</v>
      </c>
      <c r="G17" s="244">
        <f t="shared" si="1"/>
        <v>61152.908716284626</v>
      </c>
      <c r="K17" s="74"/>
      <c r="L17" s="74"/>
      <c r="M17" s="75"/>
    </row>
    <row r="18" spans="1:13" x14ac:dyDescent="0.25">
      <c r="A18" s="242">
        <f t="shared" ref="A18:A74" si="4">EDATE(A17,1)</f>
        <v>44317</v>
      </c>
      <c r="B18" s="243">
        <v>4</v>
      </c>
      <c r="C18" s="244">
        <f t="shared" ref="C18:C72" si="5">G17</f>
        <v>61152.908716284626</v>
      </c>
      <c r="D18" s="245">
        <f t="shared" si="0"/>
        <v>152.88</v>
      </c>
      <c r="E18" s="245">
        <f t="shared" si="2"/>
        <v>999.57001649771803</v>
      </c>
      <c r="F18" s="245">
        <f t="shared" si="3"/>
        <v>1152.45</v>
      </c>
      <c r="G18" s="244">
        <f t="shared" si="1"/>
        <v>60153.338699786909</v>
      </c>
      <c r="K18" s="74"/>
      <c r="L18" s="74"/>
      <c r="M18" s="75"/>
    </row>
    <row r="19" spans="1:13" x14ac:dyDescent="0.25">
      <c r="A19" s="242">
        <f t="shared" si="4"/>
        <v>44348</v>
      </c>
      <c r="B19" s="243">
        <v>5</v>
      </c>
      <c r="C19" s="244">
        <f t="shared" si="5"/>
        <v>60153.338699786909</v>
      </c>
      <c r="D19" s="245">
        <f t="shared" si="0"/>
        <v>150.38</v>
      </c>
      <c r="E19" s="245">
        <f t="shared" si="2"/>
        <v>1002.0689415389625</v>
      </c>
      <c r="F19" s="245">
        <f t="shared" si="3"/>
        <v>1152.45</v>
      </c>
      <c r="G19" s="244">
        <f t="shared" si="1"/>
        <v>59151.269758247945</v>
      </c>
      <c r="K19" s="74"/>
      <c r="L19" s="74"/>
      <c r="M19" s="75"/>
    </row>
    <row r="20" spans="1:13" x14ac:dyDescent="0.25">
      <c r="A20" s="242">
        <f t="shared" si="4"/>
        <v>44378</v>
      </c>
      <c r="B20" s="243">
        <v>6</v>
      </c>
      <c r="C20" s="244">
        <f t="shared" si="5"/>
        <v>59151.269758247945</v>
      </c>
      <c r="D20" s="245">
        <f t="shared" si="0"/>
        <v>147.88</v>
      </c>
      <c r="E20" s="245">
        <f t="shared" si="2"/>
        <v>1004.5741138928098</v>
      </c>
      <c r="F20" s="245">
        <f t="shared" si="3"/>
        <v>1152.45</v>
      </c>
      <c r="G20" s="244">
        <f t="shared" si="1"/>
        <v>58146.695644355132</v>
      </c>
      <c r="K20" s="74"/>
      <c r="L20" s="74"/>
      <c r="M20" s="75"/>
    </row>
    <row r="21" spans="1:13" x14ac:dyDescent="0.25">
      <c r="A21" s="242">
        <f t="shared" si="4"/>
        <v>44409</v>
      </c>
      <c r="B21" s="243">
        <v>7</v>
      </c>
      <c r="C21" s="244">
        <f t="shared" si="5"/>
        <v>58146.695644355132</v>
      </c>
      <c r="D21" s="245">
        <f t="shared" si="0"/>
        <v>145.37</v>
      </c>
      <c r="E21" s="245">
        <f t="shared" si="2"/>
        <v>1007.0855491775419</v>
      </c>
      <c r="F21" s="245">
        <f t="shared" si="3"/>
        <v>1152.45</v>
      </c>
      <c r="G21" s="244">
        <f t="shared" si="1"/>
        <v>57139.610095177588</v>
      </c>
      <c r="K21" s="74"/>
      <c r="L21" s="74"/>
      <c r="M21" s="75"/>
    </row>
    <row r="22" spans="1:13" x14ac:dyDescent="0.25">
      <c r="A22" s="242">
        <f>EDATE(A21,1)</f>
        <v>44440</v>
      </c>
      <c r="B22" s="243">
        <v>8</v>
      </c>
      <c r="C22" s="244">
        <f t="shared" si="5"/>
        <v>57139.610095177588</v>
      </c>
      <c r="D22" s="245">
        <f t="shared" si="0"/>
        <v>142.85</v>
      </c>
      <c r="E22" s="245">
        <f t="shared" si="2"/>
        <v>1009.6032630504859</v>
      </c>
      <c r="F22" s="245">
        <f t="shared" si="3"/>
        <v>1152.45</v>
      </c>
      <c r="G22" s="244">
        <f t="shared" si="1"/>
        <v>56130.006832127103</v>
      </c>
      <c r="K22" s="74"/>
      <c r="L22" s="74"/>
      <c r="M22" s="75"/>
    </row>
    <row r="23" spans="1:13" x14ac:dyDescent="0.25">
      <c r="A23" s="242">
        <f t="shared" si="4"/>
        <v>44470</v>
      </c>
      <c r="B23" s="243">
        <v>9</v>
      </c>
      <c r="C23" s="244">
        <f t="shared" si="5"/>
        <v>56130.006832127103</v>
      </c>
      <c r="D23" s="245">
        <f t="shared" si="0"/>
        <v>140.33000000000001</v>
      </c>
      <c r="E23" s="245">
        <f t="shared" si="2"/>
        <v>1012.1272712081119</v>
      </c>
      <c r="F23" s="245">
        <f t="shared" si="3"/>
        <v>1152.45</v>
      </c>
      <c r="G23" s="244">
        <f t="shared" si="1"/>
        <v>55117.879560918991</v>
      </c>
      <c r="K23" s="74"/>
      <c r="L23" s="74"/>
      <c r="M23" s="75"/>
    </row>
    <row r="24" spans="1:13" x14ac:dyDescent="0.25">
      <c r="A24" s="242">
        <f t="shared" si="4"/>
        <v>44501</v>
      </c>
      <c r="B24" s="243">
        <v>10</v>
      </c>
      <c r="C24" s="244">
        <f t="shared" si="5"/>
        <v>55117.879560918991</v>
      </c>
      <c r="D24" s="245">
        <f t="shared" si="0"/>
        <v>137.79</v>
      </c>
      <c r="E24" s="245">
        <f t="shared" si="2"/>
        <v>1014.6575893861324</v>
      </c>
      <c r="F24" s="245">
        <f t="shared" si="3"/>
        <v>1152.45</v>
      </c>
      <c r="G24" s="244">
        <f t="shared" si="1"/>
        <v>54103.221971532861</v>
      </c>
      <c r="K24" s="74"/>
      <c r="L24" s="74"/>
      <c r="M24" s="75"/>
    </row>
    <row r="25" spans="1:13" x14ac:dyDescent="0.25">
      <c r="A25" s="242">
        <f t="shared" si="4"/>
        <v>44531</v>
      </c>
      <c r="B25" s="243">
        <v>11</v>
      </c>
      <c r="C25" s="244">
        <f t="shared" si="5"/>
        <v>54103.221971532861</v>
      </c>
      <c r="D25" s="245">
        <f t="shared" si="0"/>
        <v>135.26</v>
      </c>
      <c r="E25" s="245">
        <f t="shared" si="2"/>
        <v>1017.1942333595975</v>
      </c>
      <c r="F25" s="245">
        <f t="shared" si="3"/>
        <v>1152.45</v>
      </c>
      <c r="G25" s="244">
        <f t="shared" si="1"/>
        <v>53086.027738173267</v>
      </c>
    </row>
    <row r="26" spans="1:13" x14ac:dyDescent="0.25">
      <c r="A26" s="242">
        <f t="shared" si="4"/>
        <v>44562</v>
      </c>
      <c r="B26" s="243">
        <v>12</v>
      </c>
      <c r="C26" s="244">
        <f t="shared" si="5"/>
        <v>53086.027738173267</v>
      </c>
      <c r="D26" s="245">
        <f t="shared" si="0"/>
        <v>132.72</v>
      </c>
      <c r="E26" s="245">
        <f t="shared" si="2"/>
        <v>1019.7372189429966</v>
      </c>
      <c r="F26" s="245">
        <f t="shared" si="3"/>
        <v>1152.45</v>
      </c>
      <c r="G26" s="244">
        <f t="shared" si="1"/>
        <v>52066.290519230271</v>
      </c>
    </row>
    <row r="27" spans="1:13" x14ac:dyDescent="0.25">
      <c r="A27" s="242">
        <f t="shared" si="4"/>
        <v>44593</v>
      </c>
      <c r="B27" s="243">
        <v>13</v>
      </c>
      <c r="C27" s="244">
        <f t="shared" si="5"/>
        <v>52066.290519230271</v>
      </c>
      <c r="D27" s="245">
        <f t="shared" si="0"/>
        <v>130.16999999999999</v>
      </c>
      <c r="E27" s="245">
        <f t="shared" si="2"/>
        <v>1022.2865619903541</v>
      </c>
      <c r="F27" s="245">
        <f t="shared" si="3"/>
        <v>1152.45</v>
      </c>
      <c r="G27" s="244">
        <f t="shared" si="1"/>
        <v>51044.003957239918</v>
      </c>
    </row>
    <row r="28" spans="1:13" x14ac:dyDescent="0.25">
      <c r="A28" s="242">
        <f t="shared" si="4"/>
        <v>44621</v>
      </c>
      <c r="B28" s="243">
        <v>14</v>
      </c>
      <c r="C28" s="244">
        <f t="shared" si="5"/>
        <v>51044.003957239918</v>
      </c>
      <c r="D28" s="245">
        <f t="shared" si="0"/>
        <v>127.61</v>
      </c>
      <c r="E28" s="245">
        <f t="shared" si="2"/>
        <v>1024.8422783953299</v>
      </c>
      <c r="F28" s="245">
        <f t="shared" si="3"/>
        <v>1152.45</v>
      </c>
      <c r="G28" s="244">
        <f t="shared" si="1"/>
        <v>50019.16167884459</v>
      </c>
    </row>
    <row r="29" spans="1:13" x14ac:dyDescent="0.25">
      <c r="A29" s="242">
        <f t="shared" si="4"/>
        <v>44652</v>
      </c>
      <c r="B29" s="243">
        <v>15</v>
      </c>
      <c r="C29" s="244">
        <f t="shared" si="5"/>
        <v>50019.16167884459</v>
      </c>
      <c r="D29" s="245">
        <f t="shared" si="0"/>
        <v>125.05</v>
      </c>
      <c r="E29" s="245">
        <f t="shared" si="2"/>
        <v>1027.4043840913182</v>
      </c>
      <c r="F29" s="245">
        <f t="shared" si="3"/>
        <v>1152.45</v>
      </c>
      <c r="G29" s="244">
        <f t="shared" si="1"/>
        <v>48991.757294753275</v>
      </c>
    </row>
    <row r="30" spans="1:13" x14ac:dyDescent="0.25">
      <c r="A30" s="242">
        <f t="shared" si="4"/>
        <v>44682</v>
      </c>
      <c r="B30" s="243">
        <v>16</v>
      </c>
      <c r="C30" s="244">
        <f t="shared" si="5"/>
        <v>48991.757294753275</v>
      </c>
      <c r="D30" s="245">
        <f t="shared" si="0"/>
        <v>122.48</v>
      </c>
      <c r="E30" s="245">
        <f t="shared" si="2"/>
        <v>1029.9728950515466</v>
      </c>
      <c r="F30" s="245">
        <f t="shared" si="3"/>
        <v>1152.45</v>
      </c>
      <c r="G30" s="244">
        <f t="shared" si="1"/>
        <v>47961.784399701726</v>
      </c>
    </row>
    <row r="31" spans="1:13" x14ac:dyDescent="0.25">
      <c r="A31" s="242">
        <f t="shared" si="4"/>
        <v>44713</v>
      </c>
      <c r="B31" s="243">
        <v>17</v>
      </c>
      <c r="C31" s="244">
        <f t="shared" si="5"/>
        <v>47961.784399701726</v>
      </c>
      <c r="D31" s="245">
        <f t="shared" si="0"/>
        <v>119.9</v>
      </c>
      <c r="E31" s="245">
        <f t="shared" si="2"/>
        <v>1032.5478272891755</v>
      </c>
      <c r="F31" s="245">
        <f t="shared" si="3"/>
        <v>1152.45</v>
      </c>
      <c r="G31" s="244">
        <f t="shared" si="1"/>
        <v>46929.236572412548</v>
      </c>
    </row>
    <row r="32" spans="1:13" x14ac:dyDescent="0.25">
      <c r="A32" s="242">
        <f t="shared" si="4"/>
        <v>44743</v>
      </c>
      <c r="B32" s="243">
        <v>18</v>
      </c>
      <c r="C32" s="244">
        <f t="shared" si="5"/>
        <v>46929.236572412548</v>
      </c>
      <c r="D32" s="245">
        <f t="shared" si="0"/>
        <v>117.32</v>
      </c>
      <c r="E32" s="245">
        <f t="shared" si="2"/>
        <v>1035.1291968573983</v>
      </c>
      <c r="F32" s="245">
        <f t="shared" si="3"/>
        <v>1152.45</v>
      </c>
      <c r="G32" s="244">
        <f t="shared" si="1"/>
        <v>45894.107375555148</v>
      </c>
    </row>
    <row r="33" spans="1:7" x14ac:dyDescent="0.25">
      <c r="A33" s="242">
        <f t="shared" si="4"/>
        <v>44774</v>
      </c>
      <c r="B33" s="243">
        <v>19</v>
      </c>
      <c r="C33" s="244">
        <f t="shared" si="5"/>
        <v>45894.107375555148</v>
      </c>
      <c r="D33" s="245">
        <f t="shared" si="0"/>
        <v>114.74</v>
      </c>
      <c r="E33" s="245">
        <f t="shared" si="2"/>
        <v>1037.7170198495419</v>
      </c>
      <c r="F33" s="245">
        <f t="shared" si="3"/>
        <v>1152.45</v>
      </c>
      <c r="G33" s="244">
        <f t="shared" si="1"/>
        <v>44856.390355705604</v>
      </c>
    </row>
    <row r="34" spans="1:7" x14ac:dyDescent="0.25">
      <c r="A34" s="242">
        <f t="shared" si="4"/>
        <v>44805</v>
      </c>
      <c r="B34" s="243">
        <v>20</v>
      </c>
      <c r="C34" s="244">
        <f t="shared" si="5"/>
        <v>44856.390355705604</v>
      </c>
      <c r="D34" s="245">
        <f t="shared" si="0"/>
        <v>112.14</v>
      </c>
      <c r="E34" s="245">
        <f t="shared" si="2"/>
        <v>1040.3113123991657</v>
      </c>
      <c r="F34" s="245">
        <f t="shared" si="3"/>
        <v>1152.45</v>
      </c>
      <c r="G34" s="244">
        <f t="shared" si="1"/>
        <v>43816.079043306439</v>
      </c>
    </row>
    <row r="35" spans="1:7" x14ac:dyDescent="0.25">
      <c r="A35" s="242">
        <f t="shared" si="4"/>
        <v>44835</v>
      </c>
      <c r="B35" s="243">
        <v>21</v>
      </c>
      <c r="C35" s="244">
        <f t="shared" si="5"/>
        <v>43816.079043306439</v>
      </c>
      <c r="D35" s="245">
        <f t="shared" si="0"/>
        <v>109.54</v>
      </c>
      <c r="E35" s="245">
        <f t="shared" si="2"/>
        <v>1042.9120906801636</v>
      </c>
      <c r="F35" s="245">
        <f t="shared" si="3"/>
        <v>1152.45</v>
      </c>
      <c r="G35" s="244">
        <f t="shared" si="1"/>
        <v>42773.166952626278</v>
      </c>
    </row>
    <row r="36" spans="1:7" x14ac:dyDescent="0.25">
      <c r="A36" s="242">
        <f t="shared" si="4"/>
        <v>44866</v>
      </c>
      <c r="B36" s="243">
        <v>22</v>
      </c>
      <c r="C36" s="244">
        <f t="shared" si="5"/>
        <v>42773.166952626278</v>
      </c>
      <c r="D36" s="245">
        <f t="shared" si="0"/>
        <v>106.93</v>
      </c>
      <c r="E36" s="245">
        <f t="shared" si="2"/>
        <v>1045.519370906864</v>
      </c>
      <c r="F36" s="245">
        <f t="shared" si="3"/>
        <v>1152.45</v>
      </c>
      <c r="G36" s="244">
        <f t="shared" si="1"/>
        <v>41727.647581719415</v>
      </c>
    </row>
    <row r="37" spans="1:7" x14ac:dyDescent="0.25">
      <c r="A37" s="242">
        <f t="shared" si="4"/>
        <v>44896</v>
      </c>
      <c r="B37" s="243">
        <v>23</v>
      </c>
      <c r="C37" s="244">
        <f t="shared" si="5"/>
        <v>41727.647581719415</v>
      </c>
      <c r="D37" s="245">
        <f t="shared" si="0"/>
        <v>104.32</v>
      </c>
      <c r="E37" s="245">
        <f t="shared" si="2"/>
        <v>1048.133169334131</v>
      </c>
      <c r="F37" s="245">
        <f t="shared" si="3"/>
        <v>1152.45</v>
      </c>
      <c r="G37" s="244">
        <f t="shared" si="1"/>
        <v>40679.514412385281</v>
      </c>
    </row>
    <row r="38" spans="1:7" x14ac:dyDescent="0.25">
      <c r="A38" s="242">
        <f t="shared" si="4"/>
        <v>44927</v>
      </c>
      <c r="B38" s="243">
        <v>24</v>
      </c>
      <c r="C38" s="244">
        <f t="shared" si="5"/>
        <v>40679.514412385281</v>
      </c>
      <c r="D38" s="245">
        <f t="shared" si="0"/>
        <v>101.7</v>
      </c>
      <c r="E38" s="245">
        <f t="shared" si="2"/>
        <v>1050.7535022574664</v>
      </c>
      <c r="F38" s="245">
        <f t="shared" si="3"/>
        <v>1152.45</v>
      </c>
      <c r="G38" s="244">
        <f t="shared" si="1"/>
        <v>39628.760910127814</v>
      </c>
    </row>
    <row r="39" spans="1:7" x14ac:dyDescent="0.25">
      <c r="A39" s="242">
        <f t="shared" si="4"/>
        <v>44958</v>
      </c>
      <c r="B39" s="243">
        <v>25</v>
      </c>
      <c r="C39" s="244">
        <f t="shared" si="5"/>
        <v>39628.760910127814</v>
      </c>
      <c r="D39" s="245">
        <f t="shared" si="0"/>
        <v>99.07</v>
      </c>
      <c r="E39" s="245">
        <f t="shared" si="2"/>
        <v>1053.3803860131102</v>
      </c>
      <c r="F39" s="245">
        <f t="shared" si="3"/>
        <v>1152.45</v>
      </c>
      <c r="G39" s="244">
        <f t="shared" si="1"/>
        <v>38575.380524114706</v>
      </c>
    </row>
    <row r="40" spans="1:7" x14ac:dyDescent="0.25">
      <c r="A40" s="242">
        <f t="shared" si="4"/>
        <v>44986</v>
      </c>
      <c r="B40" s="243">
        <v>26</v>
      </c>
      <c r="C40" s="244">
        <f t="shared" si="5"/>
        <v>38575.380524114706</v>
      </c>
      <c r="D40" s="245">
        <f t="shared" si="0"/>
        <v>96.44</v>
      </c>
      <c r="E40" s="245">
        <f t="shared" si="2"/>
        <v>1056.013836978143</v>
      </c>
      <c r="F40" s="245">
        <f t="shared" si="3"/>
        <v>1152.45</v>
      </c>
      <c r="G40" s="244">
        <f t="shared" si="1"/>
        <v>37519.366687136564</v>
      </c>
    </row>
    <row r="41" spans="1:7" x14ac:dyDescent="0.25">
      <c r="A41" s="242">
        <f t="shared" si="4"/>
        <v>45017</v>
      </c>
      <c r="B41" s="243">
        <v>27</v>
      </c>
      <c r="C41" s="244">
        <f t="shared" si="5"/>
        <v>37519.366687136564</v>
      </c>
      <c r="D41" s="245">
        <f t="shared" si="0"/>
        <v>93.8</v>
      </c>
      <c r="E41" s="245">
        <f t="shared" si="2"/>
        <v>1058.6538715705883</v>
      </c>
      <c r="F41" s="245">
        <f t="shared" si="3"/>
        <v>1152.45</v>
      </c>
      <c r="G41" s="244">
        <f t="shared" si="1"/>
        <v>36460.712815565974</v>
      </c>
    </row>
    <row r="42" spans="1:7" x14ac:dyDescent="0.25">
      <c r="A42" s="242">
        <f t="shared" si="4"/>
        <v>45047</v>
      </c>
      <c r="B42" s="243">
        <v>28</v>
      </c>
      <c r="C42" s="244">
        <f t="shared" si="5"/>
        <v>36460.712815565974</v>
      </c>
      <c r="D42" s="245">
        <f t="shared" si="0"/>
        <v>91.15</v>
      </c>
      <c r="E42" s="245">
        <f t="shared" si="2"/>
        <v>1061.3005062495147</v>
      </c>
      <c r="F42" s="245">
        <f t="shared" si="3"/>
        <v>1152.45</v>
      </c>
      <c r="G42" s="244">
        <f t="shared" si="1"/>
        <v>35399.41230931646</v>
      </c>
    </row>
    <row r="43" spans="1:7" x14ac:dyDescent="0.25">
      <c r="A43" s="242">
        <f t="shared" si="4"/>
        <v>45078</v>
      </c>
      <c r="B43" s="243">
        <v>29</v>
      </c>
      <c r="C43" s="244">
        <f t="shared" si="5"/>
        <v>35399.41230931646</v>
      </c>
      <c r="D43" s="245">
        <f t="shared" si="0"/>
        <v>88.5</v>
      </c>
      <c r="E43" s="245">
        <f t="shared" si="2"/>
        <v>1063.9537575151385</v>
      </c>
      <c r="F43" s="245">
        <f t="shared" si="3"/>
        <v>1152.45</v>
      </c>
      <c r="G43" s="244">
        <f t="shared" si="1"/>
        <v>34335.458551801319</v>
      </c>
    </row>
    <row r="44" spans="1:7" x14ac:dyDescent="0.25">
      <c r="A44" s="242">
        <f t="shared" si="4"/>
        <v>45108</v>
      </c>
      <c r="B44" s="243">
        <v>30</v>
      </c>
      <c r="C44" s="244">
        <f t="shared" si="5"/>
        <v>34335.458551801319</v>
      </c>
      <c r="D44" s="245">
        <f t="shared" si="0"/>
        <v>85.84</v>
      </c>
      <c r="E44" s="245">
        <f t="shared" si="2"/>
        <v>1066.6136419089264</v>
      </c>
      <c r="F44" s="245">
        <f t="shared" si="3"/>
        <v>1152.45</v>
      </c>
      <c r="G44" s="244">
        <f t="shared" si="1"/>
        <v>33268.844909892396</v>
      </c>
    </row>
    <row r="45" spans="1:7" x14ac:dyDescent="0.25">
      <c r="A45" s="242">
        <f t="shared" si="4"/>
        <v>45139</v>
      </c>
      <c r="B45" s="243">
        <v>31</v>
      </c>
      <c r="C45" s="244">
        <f t="shared" si="5"/>
        <v>33268.844909892396</v>
      </c>
      <c r="D45" s="245">
        <f t="shared" si="0"/>
        <v>83.17</v>
      </c>
      <c r="E45" s="245">
        <f t="shared" si="2"/>
        <v>1069.2801760136988</v>
      </c>
      <c r="F45" s="245">
        <f t="shared" si="3"/>
        <v>1152.45</v>
      </c>
      <c r="G45" s="244">
        <f t="shared" si="1"/>
        <v>32199.564733878698</v>
      </c>
    </row>
    <row r="46" spans="1:7" x14ac:dyDescent="0.25">
      <c r="A46" s="242">
        <f t="shared" si="4"/>
        <v>45170</v>
      </c>
      <c r="B46" s="243">
        <v>32</v>
      </c>
      <c r="C46" s="244">
        <f t="shared" si="5"/>
        <v>32199.564733878698</v>
      </c>
      <c r="D46" s="245">
        <f t="shared" si="0"/>
        <v>80.5</v>
      </c>
      <c r="E46" s="245">
        <f t="shared" si="2"/>
        <v>1071.953376453733</v>
      </c>
      <c r="F46" s="245">
        <f t="shared" si="3"/>
        <v>1152.45</v>
      </c>
      <c r="G46" s="244">
        <f t="shared" si="1"/>
        <v>31127.611357424965</v>
      </c>
    </row>
    <row r="47" spans="1:7" x14ac:dyDescent="0.25">
      <c r="A47" s="242">
        <f t="shared" si="4"/>
        <v>45200</v>
      </c>
      <c r="B47" s="243">
        <v>33</v>
      </c>
      <c r="C47" s="244">
        <f t="shared" si="5"/>
        <v>31127.611357424965</v>
      </c>
      <c r="D47" s="245">
        <f t="shared" si="0"/>
        <v>77.819999999999993</v>
      </c>
      <c r="E47" s="245">
        <f t="shared" si="2"/>
        <v>1074.6332598948673</v>
      </c>
      <c r="F47" s="245">
        <f t="shared" si="3"/>
        <v>1152.45</v>
      </c>
      <c r="G47" s="244">
        <f t="shared" si="1"/>
        <v>30052.978097530096</v>
      </c>
    </row>
    <row r="48" spans="1:7" x14ac:dyDescent="0.25">
      <c r="A48" s="242">
        <f t="shared" si="4"/>
        <v>45231</v>
      </c>
      <c r="B48" s="243">
        <v>34</v>
      </c>
      <c r="C48" s="244">
        <f t="shared" si="5"/>
        <v>30052.978097530096</v>
      </c>
      <c r="D48" s="245">
        <f t="shared" si="0"/>
        <v>75.13</v>
      </c>
      <c r="E48" s="245">
        <f t="shared" si="2"/>
        <v>1077.3198430446046</v>
      </c>
      <c r="F48" s="245">
        <f t="shared" si="3"/>
        <v>1152.45</v>
      </c>
      <c r="G48" s="244">
        <f t="shared" si="1"/>
        <v>28975.65825448549</v>
      </c>
    </row>
    <row r="49" spans="1:7" x14ac:dyDescent="0.25">
      <c r="A49" s="242">
        <f t="shared" si="4"/>
        <v>45261</v>
      </c>
      <c r="B49" s="243">
        <v>35</v>
      </c>
      <c r="C49" s="244">
        <f t="shared" si="5"/>
        <v>28975.65825448549</v>
      </c>
      <c r="D49" s="245">
        <f t="shared" si="0"/>
        <v>72.44</v>
      </c>
      <c r="E49" s="245">
        <f t="shared" si="2"/>
        <v>1080.0131426522159</v>
      </c>
      <c r="F49" s="245">
        <f t="shared" si="3"/>
        <v>1152.45</v>
      </c>
      <c r="G49" s="244">
        <f t="shared" si="1"/>
        <v>27895.645111833273</v>
      </c>
    </row>
    <row r="50" spans="1:7" x14ac:dyDescent="0.25">
      <c r="A50" s="242">
        <f t="shared" si="4"/>
        <v>45292</v>
      </c>
      <c r="B50" s="243">
        <v>36</v>
      </c>
      <c r="C50" s="244">
        <f t="shared" si="5"/>
        <v>27895.645111833273</v>
      </c>
      <c r="D50" s="245">
        <f t="shared" si="0"/>
        <v>69.739999999999995</v>
      </c>
      <c r="E50" s="245">
        <f t="shared" si="2"/>
        <v>1082.7131755088467</v>
      </c>
      <c r="F50" s="245">
        <f t="shared" si="3"/>
        <v>1152.45</v>
      </c>
      <c r="G50" s="244">
        <f t="shared" si="1"/>
        <v>26812.931936324429</v>
      </c>
    </row>
    <row r="51" spans="1:7" x14ac:dyDescent="0.25">
      <c r="A51" s="242">
        <f t="shared" si="4"/>
        <v>45323</v>
      </c>
      <c r="B51" s="243">
        <v>37</v>
      </c>
      <c r="C51" s="244">
        <f t="shared" si="5"/>
        <v>26812.931936324429</v>
      </c>
      <c r="D51" s="245">
        <f t="shared" si="0"/>
        <v>67.03</v>
      </c>
      <c r="E51" s="245">
        <f t="shared" si="2"/>
        <v>1085.4199584476187</v>
      </c>
      <c r="F51" s="245">
        <f t="shared" si="3"/>
        <v>1152.45</v>
      </c>
      <c r="G51" s="244">
        <f t="shared" si="1"/>
        <v>25727.511977876809</v>
      </c>
    </row>
    <row r="52" spans="1:7" x14ac:dyDescent="0.25">
      <c r="A52" s="242">
        <f t="shared" si="4"/>
        <v>45352</v>
      </c>
      <c r="B52" s="243">
        <v>38</v>
      </c>
      <c r="C52" s="244">
        <f t="shared" si="5"/>
        <v>25727.511977876809</v>
      </c>
      <c r="D52" s="245">
        <f t="shared" si="0"/>
        <v>64.319999999999993</v>
      </c>
      <c r="E52" s="245">
        <f t="shared" si="2"/>
        <v>1088.1335083437377</v>
      </c>
      <c r="F52" s="245">
        <f t="shared" si="3"/>
        <v>1152.45</v>
      </c>
      <c r="G52" s="244">
        <f t="shared" si="1"/>
        <v>24639.378469533072</v>
      </c>
    </row>
    <row r="53" spans="1:7" x14ac:dyDescent="0.25">
      <c r="A53" s="242">
        <f t="shared" si="4"/>
        <v>45383</v>
      </c>
      <c r="B53" s="243">
        <v>39</v>
      </c>
      <c r="C53" s="244">
        <f t="shared" si="5"/>
        <v>24639.378469533072</v>
      </c>
      <c r="D53" s="245">
        <f t="shared" si="0"/>
        <v>61.6</v>
      </c>
      <c r="E53" s="245">
        <f t="shared" si="2"/>
        <v>1090.853842114597</v>
      </c>
      <c r="F53" s="245">
        <f t="shared" si="3"/>
        <v>1152.45</v>
      </c>
      <c r="G53" s="244">
        <f t="shared" si="1"/>
        <v>23548.524627418476</v>
      </c>
    </row>
    <row r="54" spans="1:7" x14ac:dyDescent="0.25">
      <c r="A54" s="242">
        <f t="shared" si="4"/>
        <v>45413</v>
      </c>
      <c r="B54" s="243">
        <v>40</v>
      </c>
      <c r="C54" s="244">
        <f t="shared" si="5"/>
        <v>23548.524627418476</v>
      </c>
      <c r="D54" s="245">
        <f t="shared" si="0"/>
        <v>58.87</v>
      </c>
      <c r="E54" s="245">
        <f t="shared" si="2"/>
        <v>1093.5809767198834</v>
      </c>
      <c r="F54" s="245">
        <f t="shared" si="3"/>
        <v>1152.45</v>
      </c>
      <c r="G54" s="244">
        <f t="shared" si="1"/>
        <v>22454.943650698591</v>
      </c>
    </row>
    <row r="55" spans="1:7" x14ac:dyDescent="0.25">
      <c r="A55" s="242">
        <f t="shared" si="4"/>
        <v>45444</v>
      </c>
      <c r="B55" s="243">
        <v>41</v>
      </c>
      <c r="C55" s="244">
        <f t="shared" si="5"/>
        <v>22454.943650698591</v>
      </c>
      <c r="D55" s="245">
        <f t="shared" si="0"/>
        <v>56.14</v>
      </c>
      <c r="E55" s="245">
        <f t="shared" si="2"/>
        <v>1096.3149291616833</v>
      </c>
      <c r="F55" s="245">
        <f t="shared" si="3"/>
        <v>1152.45</v>
      </c>
      <c r="G55" s="244">
        <f t="shared" si="1"/>
        <v>21358.628721536908</v>
      </c>
    </row>
    <row r="56" spans="1:7" x14ac:dyDescent="0.25">
      <c r="A56" s="242">
        <f t="shared" si="4"/>
        <v>45474</v>
      </c>
      <c r="B56" s="243">
        <v>42</v>
      </c>
      <c r="C56" s="244">
        <f t="shared" si="5"/>
        <v>21358.628721536908</v>
      </c>
      <c r="D56" s="245">
        <f t="shared" si="0"/>
        <v>53.4</v>
      </c>
      <c r="E56" s="245">
        <f t="shared" si="2"/>
        <v>1099.0557164845873</v>
      </c>
      <c r="F56" s="245">
        <f t="shared" si="3"/>
        <v>1152.45</v>
      </c>
      <c r="G56" s="244">
        <f t="shared" si="1"/>
        <v>20259.57300505232</v>
      </c>
    </row>
    <row r="57" spans="1:7" x14ac:dyDescent="0.25">
      <c r="A57" s="242">
        <f t="shared" si="4"/>
        <v>45505</v>
      </c>
      <c r="B57" s="243">
        <v>43</v>
      </c>
      <c r="C57" s="244">
        <f t="shared" si="5"/>
        <v>20259.57300505232</v>
      </c>
      <c r="D57" s="245">
        <f t="shared" si="0"/>
        <v>50.65</v>
      </c>
      <c r="E57" s="245">
        <f t="shared" si="2"/>
        <v>1101.803355775799</v>
      </c>
      <c r="F57" s="245">
        <f t="shared" si="3"/>
        <v>1152.45</v>
      </c>
      <c r="G57" s="244">
        <f t="shared" si="1"/>
        <v>19157.769649276521</v>
      </c>
    </row>
    <row r="58" spans="1:7" x14ac:dyDescent="0.25">
      <c r="A58" s="242">
        <f t="shared" si="4"/>
        <v>45536</v>
      </c>
      <c r="B58" s="243">
        <v>44</v>
      </c>
      <c r="C58" s="244">
        <f t="shared" si="5"/>
        <v>19157.769649276521</v>
      </c>
      <c r="D58" s="245">
        <f t="shared" si="0"/>
        <v>47.89</v>
      </c>
      <c r="E58" s="245">
        <f t="shared" si="2"/>
        <v>1104.5578641652385</v>
      </c>
      <c r="F58" s="245">
        <f t="shared" si="3"/>
        <v>1152.45</v>
      </c>
      <c r="G58" s="244">
        <f t="shared" si="1"/>
        <v>18053.211785111282</v>
      </c>
    </row>
    <row r="59" spans="1:7" x14ac:dyDescent="0.25">
      <c r="A59" s="242">
        <f t="shared" si="4"/>
        <v>45566</v>
      </c>
      <c r="B59" s="243">
        <v>45</v>
      </c>
      <c r="C59" s="244">
        <f t="shared" si="5"/>
        <v>18053.211785111282</v>
      </c>
      <c r="D59" s="245">
        <f t="shared" si="0"/>
        <v>45.13</v>
      </c>
      <c r="E59" s="245">
        <f t="shared" si="2"/>
        <v>1107.3192588256516</v>
      </c>
      <c r="F59" s="245">
        <f t="shared" si="3"/>
        <v>1152.45</v>
      </c>
      <c r="G59" s="244">
        <f t="shared" si="1"/>
        <v>16945.892526285628</v>
      </c>
    </row>
    <row r="60" spans="1:7" x14ac:dyDescent="0.25">
      <c r="A60" s="242">
        <f t="shared" si="4"/>
        <v>45597</v>
      </c>
      <c r="B60" s="243">
        <v>46</v>
      </c>
      <c r="C60" s="244">
        <f t="shared" si="5"/>
        <v>16945.892526285628</v>
      </c>
      <c r="D60" s="245">
        <f t="shared" si="0"/>
        <v>42.36</v>
      </c>
      <c r="E60" s="245">
        <f t="shared" si="2"/>
        <v>1110.0875569727157</v>
      </c>
      <c r="F60" s="245">
        <f t="shared" si="3"/>
        <v>1152.45</v>
      </c>
      <c r="G60" s="244">
        <f t="shared" si="1"/>
        <v>15835.804969312912</v>
      </c>
    </row>
    <row r="61" spans="1:7" x14ac:dyDescent="0.25">
      <c r="A61" s="69">
        <f t="shared" si="4"/>
        <v>45627</v>
      </c>
      <c r="B61" s="70">
        <v>47</v>
      </c>
      <c r="C61" s="66">
        <f t="shared" si="5"/>
        <v>15835.804969312912</v>
      </c>
      <c r="D61" s="71">
        <f t="shared" si="0"/>
        <v>39.590000000000003</v>
      </c>
      <c r="E61" s="71">
        <f t="shared" si="2"/>
        <v>1112.8627758651473</v>
      </c>
      <c r="F61" s="71">
        <f t="shared" si="3"/>
        <v>1152.45</v>
      </c>
      <c r="G61" s="66">
        <f t="shared" si="1"/>
        <v>14722.942193447765</v>
      </c>
    </row>
    <row r="62" spans="1:7" x14ac:dyDescent="0.25">
      <c r="A62" s="69">
        <f t="shared" si="4"/>
        <v>45658</v>
      </c>
      <c r="B62" s="70">
        <v>48</v>
      </c>
      <c r="C62" s="66">
        <f t="shared" si="5"/>
        <v>14722.942193447765</v>
      </c>
      <c r="D62" s="71">
        <f t="shared" si="0"/>
        <v>36.81</v>
      </c>
      <c r="E62" s="71">
        <f t="shared" si="2"/>
        <v>1115.6449328048102</v>
      </c>
      <c r="F62" s="71">
        <f t="shared" si="3"/>
        <v>1152.45</v>
      </c>
      <c r="G62" s="66">
        <f t="shared" si="1"/>
        <v>13607.297260642954</v>
      </c>
    </row>
    <row r="63" spans="1:7" x14ac:dyDescent="0.25">
      <c r="A63" s="69">
        <f t="shared" si="4"/>
        <v>45689</v>
      </c>
      <c r="B63" s="70">
        <v>49</v>
      </c>
      <c r="C63" s="66">
        <f t="shared" si="5"/>
        <v>13607.297260642954</v>
      </c>
      <c r="D63" s="71">
        <f t="shared" si="0"/>
        <v>34.020000000000003</v>
      </c>
      <c r="E63" s="71">
        <f t="shared" si="2"/>
        <v>1118.4340451368223</v>
      </c>
      <c r="F63" s="71">
        <f t="shared" si="3"/>
        <v>1152.45</v>
      </c>
      <c r="G63" s="66">
        <f t="shared" si="1"/>
        <v>12488.863215506131</v>
      </c>
    </row>
    <row r="64" spans="1:7" x14ac:dyDescent="0.25">
      <c r="A64" s="69">
        <f t="shared" si="4"/>
        <v>45717</v>
      </c>
      <c r="B64" s="70">
        <v>50</v>
      </c>
      <c r="C64" s="66">
        <f t="shared" si="5"/>
        <v>12488.863215506131</v>
      </c>
      <c r="D64" s="71">
        <f t="shared" si="0"/>
        <v>31.22</v>
      </c>
      <c r="E64" s="71">
        <f t="shared" si="2"/>
        <v>1121.2301302496644</v>
      </c>
      <c r="F64" s="71">
        <f t="shared" si="3"/>
        <v>1152.45</v>
      </c>
      <c r="G64" s="66">
        <f t="shared" si="1"/>
        <v>11367.633085256468</v>
      </c>
    </row>
    <row r="65" spans="1:7" x14ac:dyDescent="0.25">
      <c r="A65" s="69">
        <f t="shared" si="4"/>
        <v>45748</v>
      </c>
      <c r="B65" s="70">
        <v>51</v>
      </c>
      <c r="C65" s="66">
        <f t="shared" si="5"/>
        <v>11367.633085256468</v>
      </c>
      <c r="D65" s="71">
        <f t="shared" si="0"/>
        <v>28.42</v>
      </c>
      <c r="E65" s="71">
        <f t="shared" si="2"/>
        <v>1124.0332055752885</v>
      </c>
      <c r="F65" s="71">
        <f t="shared" si="3"/>
        <v>1152.45</v>
      </c>
      <c r="G65" s="66">
        <f t="shared" si="1"/>
        <v>10243.59987968118</v>
      </c>
    </row>
    <row r="66" spans="1:7" x14ac:dyDescent="0.25">
      <c r="A66" s="69">
        <f t="shared" si="4"/>
        <v>45778</v>
      </c>
      <c r="B66" s="70">
        <v>52</v>
      </c>
      <c r="C66" s="66">
        <f t="shared" si="5"/>
        <v>10243.59987968118</v>
      </c>
      <c r="D66" s="71">
        <f t="shared" si="0"/>
        <v>25.61</v>
      </c>
      <c r="E66" s="71">
        <f t="shared" si="2"/>
        <v>1126.8432885892269</v>
      </c>
      <c r="F66" s="71">
        <f t="shared" si="3"/>
        <v>1152.45</v>
      </c>
      <c r="G66" s="66">
        <f t="shared" si="1"/>
        <v>9116.7565910919529</v>
      </c>
    </row>
    <row r="67" spans="1:7" x14ac:dyDescent="0.25">
      <c r="A67" s="69">
        <f t="shared" si="4"/>
        <v>45809</v>
      </c>
      <c r="B67" s="70">
        <v>53</v>
      </c>
      <c r="C67" s="66">
        <f t="shared" si="5"/>
        <v>9116.7565910919529</v>
      </c>
      <c r="D67" s="71">
        <f t="shared" si="0"/>
        <v>22.79</v>
      </c>
      <c r="E67" s="71">
        <f t="shared" si="2"/>
        <v>1129.6603968106997</v>
      </c>
      <c r="F67" s="71">
        <f t="shared" si="3"/>
        <v>1152.45</v>
      </c>
      <c r="G67" s="66">
        <f t="shared" si="1"/>
        <v>7987.0961942812537</v>
      </c>
    </row>
    <row r="68" spans="1:7" x14ac:dyDescent="0.25">
      <c r="A68" s="69">
        <f t="shared" si="4"/>
        <v>45839</v>
      </c>
      <c r="B68" s="70">
        <v>54</v>
      </c>
      <c r="C68" s="66">
        <f t="shared" si="5"/>
        <v>7987.0961942812537</v>
      </c>
      <c r="D68" s="71">
        <f t="shared" si="0"/>
        <v>19.97</v>
      </c>
      <c r="E68" s="71">
        <f t="shared" si="2"/>
        <v>1132.4845478027266</v>
      </c>
      <c r="F68" s="71">
        <f t="shared" si="3"/>
        <v>1152.45</v>
      </c>
      <c r="G68" s="66">
        <f t="shared" si="1"/>
        <v>6854.6116464785273</v>
      </c>
    </row>
    <row r="69" spans="1:7" x14ac:dyDescent="0.25">
      <c r="A69" s="69">
        <f t="shared" si="4"/>
        <v>45870</v>
      </c>
      <c r="B69" s="70">
        <v>55</v>
      </c>
      <c r="C69" s="66">
        <f t="shared" si="5"/>
        <v>6854.6116464785273</v>
      </c>
      <c r="D69" s="71">
        <f t="shared" si="0"/>
        <v>17.14</v>
      </c>
      <c r="E69" s="71">
        <f t="shared" si="2"/>
        <v>1135.3157591722334</v>
      </c>
      <c r="F69" s="71">
        <f t="shared" si="3"/>
        <v>1152.45</v>
      </c>
      <c r="G69" s="66">
        <f t="shared" si="1"/>
        <v>5719.2958873062944</v>
      </c>
    </row>
    <row r="70" spans="1:7" x14ac:dyDescent="0.25">
      <c r="A70" s="69">
        <f t="shared" si="4"/>
        <v>45901</v>
      </c>
      <c r="B70" s="70">
        <v>56</v>
      </c>
      <c r="C70" s="66">
        <f t="shared" si="5"/>
        <v>5719.2958873062944</v>
      </c>
      <c r="D70" s="71">
        <f t="shared" si="0"/>
        <v>14.3</v>
      </c>
      <c r="E70" s="71">
        <f t="shared" si="2"/>
        <v>1138.1540485701642</v>
      </c>
      <c r="F70" s="71">
        <f t="shared" si="3"/>
        <v>1152.45</v>
      </c>
      <c r="G70" s="66">
        <f t="shared" si="1"/>
        <v>4581.14183873613</v>
      </c>
    </row>
    <row r="71" spans="1:7" x14ac:dyDescent="0.25">
      <c r="A71" s="69">
        <f t="shared" si="4"/>
        <v>45931</v>
      </c>
      <c r="B71" s="70">
        <v>57</v>
      </c>
      <c r="C71" s="66">
        <f t="shared" si="5"/>
        <v>4581.14183873613</v>
      </c>
      <c r="D71" s="71">
        <f t="shared" si="0"/>
        <v>11.45</v>
      </c>
      <c r="E71" s="71">
        <f t="shared" si="2"/>
        <v>1140.9994336915895</v>
      </c>
      <c r="F71" s="71">
        <f t="shared" si="3"/>
        <v>1152.45</v>
      </c>
      <c r="G71" s="66">
        <f t="shared" si="1"/>
        <v>3440.1424050445403</v>
      </c>
    </row>
    <row r="72" spans="1:7" x14ac:dyDescent="0.25">
      <c r="A72" s="69">
        <f t="shared" si="4"/>
        <v>45962</v>
      </c>
      <c r="B72" s="70">
        <v>58</v>
      </c>
      <c r="C72" s="66">
        <f t="shared" si="5"/>
        <v>3440.1424050445403</v>
      </c>
      <c r="D72" s="71">
        <f t="shared" si="0"/>
        <v>8.6</v>
      </c>
      <c r="E72" s="71">
        <f t="shared" si="2"/>
        <v>1143.8519322758184</v>
      </c>
      <c r="F72" s="71">
        <f t="shared" si="3"/>
        <v>1152.45</v>
      </c>
      <c r="G72" s="66">
        <f t="shared" si="1"/>
        <v>2296.2904727687219</v>
      </c>
    </row>
    <row r="73" spans="1:7" x14ac:dyDescent="0.25">
      <c r="A73" s="69">
        <f t="shared" si="4"/>
        <v>45992</v>
      </c>
      <c r="B73" s="70">
        <v>59</v>
      </c>
      <c r="C73" s="66">
        <f t="shared" ref="C73:C74" si="6">G72</f>
        <v>2296.2904727687219</v>
      </c>
      <c r="D73" s="71">
        <f t="shared" ref="D73:D74" si="7">ROUND(C73*$E$11/12,2)</f>
        <v>5.74</v>
      </c>
      <c r="E73" s="71">
        <f t="shared" ref="E73:E74" si="8">PPMT($E$11/12,B73,$E$7,-$E$8,$E$9,0)</f>
        <v>1146.7115621065079</v>
      </c>
      <c r="F73" s="71">
        <f t="shared" si="3"/>
        <v>1152.45</v>
      </c>
      <c r="G73" s="66">
        <f t="shared" ref="G73:G74" si="9">C73-E73</f>
        <v>1149.578910662214</v>
      </c>
    </row>
    <row r="74" spans="1:7" x14ac:dyDescent="0.25">
      <c r="A74" s="69">
        <f t="shared" si="4"/>
        <v>46023</v>
      </c>
      <c r="B74" s="70">
        <v>60</v>
      </c>
      <c r="C74" s="66">
        <f t="shared" si="6"/>
        <v>1149.578910662214</v>
      </c>
      <c r="D74" s="71">
        <f t="shared" si="7"/>
        <v>2.87</v>
      </c>
      <c r="E74" s="71">
        <f t="shared" si="8"/>
        <v>1149.5783410117742</v>
      </c>
      <c r="F74" s="71">
        <f t="shared" si="3"/>
        <v>1152.45</v>
      </c>
      <c r="G74" s="66">
        <f t="shared" si="9"/>
        <v>5.6965043972923013E-4</v>
      </c>
    </row>
    <row r="75" spans="1:7" x14ac:dyDescent="0.25">
      <c r="A75" s="69"/>
      <c r="B75" s="70"/>
      <c r="C75" s="66"/>
      <c r="D75" s="71"/>
      <c r="E75" s="71"/>
      <c r="F75" s="71"/>
      <c r="G75" s="66"/>
    </row>
    <row r="76" spans="1:7" x14ac:dyDescent="0.25">
      <c r="A76" s="69"/>
      <c r="B76" s="70"/>
      <c r="C76" s="66"/>
      <c r="D76" s="71"/>
      <c r="E76" s="71"/>
      <c r="F76" s="71"/>
      <c r="G76" s="66"/>
    </row>
    <row r="77" spans="1:7" x14ac:dyDescent="0.25">
      <c r="A77" s="69"/>
      <c r="B77" s="70"/>
      <c r="C77" s="66"/>
      <c r="D77" s="71"/>
      <c r="E77" s="71"/>
      <c r="F77" s="71"/>
      <c r="G77" s="66"/>
    </row>
    <row r="78" spans="1:7" x14ac:dyDescent="0.25">
      <c r="A78" s="69"/>
      <c r="B78" s="70"/>
      <c r="C78" s="66"/>
      <c r="D78" s="71"/>
      <c r="E78" s="71"/>
      <c r="F78" s="71"/>
      <c r="G78" s="66"/>
    </row>
    <row r="79" spans="1:7" x14ac:dyDescent="0.25">
      <c r="A79" s="69"/>
      <c r="B79" s="70"/>
      <c r="C79" s="66"/>
      <c r="D79" s="71"/>
      <c r="E79" s="71"/>
      <c r="F79" s="71"/>
      <c r="G79" s="66"/>
    </row>
    <row r="80" spans="1:7" x14ac:dyDescent="0.25">
      <c r="A80" s="69"/>
      <c r="B80" s="70"/>
      <c r="C80" s="66"/>
      <c r="D80" s="71"/>
      <c r="E80" s="71"/>
      <c r="F80" s="71"/>
      <c r="G80" s="66"/>
    </row>
    <row r="81" spans="1:7" x14ac:dyDescent="0.25">
      <c r="A81" s="69"/>
      <c r="B81" s="70"/>
      <c r="C81" s="66"/>
      <c r="D81" s="71"/>
      <c r="E81" s="71"/>
      <c r="F81" s="71"/>
      <c r="G81" s="66"/>
    </row>
    <row r="82" spans="1:7" x14ac:dyDescent="0.25">
      <c r="A82" s="69"/>
      <c r="B82" s="70"/>
      <c r="C82" s="66"/>
      <c r="D82" s="71"/>
      <c r="E82" s="71"/>
      <c r="F82" s="71"/>
      <c r="G82" s="66"/>
    </row>
    <row r="83" spans="1:7" x14ac:dyDescent="0.25">
      <c r="A83" s="69"/>
      <c r="B83" s="70"/>
      <c r="C83" s="66"/>
      <c r="D83" s="71"/>
      <c r="E83" s="71"/>
      <c r="F83" s="71"/>
      <c r="G83" s="66"/>
    </row>
    <row r="84" spans="1:7" x14ac:dyDescent="0.25">
      <c r="A84" s="69"/>
      <c r="B84" s="70"/>
      <c r="C84" s="66"/>
      <c r="D84" s="71"/>
      <c r="E84" s="71"/>
      <c r="F84" s="71"/>
      <c r="G84" s="66"/>
    </row>
    <row r="85" spans="1:7" x14ac:dyDescent="0.25">
      <c r="A85" s="69"/>
      <c r="B85" s="70"/>
      <c r="C85" s="66"/>
      <c r="D85" s="71"/>
      <c r="E85" s="71"/>
      <c r="F85" s="71"/>
      <c r="G85" s="66"/>
    </row>
    <row r="86" spans="1:7" x14ac:dyDescent="0.25">
      <c r="A86" s="69"/>
      <c r="B86" s="70"/>
      <c r="C86" s="66"/>
      <c r="D86" s="71"/>
      <c r="E86" s="71"/>
      <c r="F86" s="71"/>
      <c r="G86" s="66"/>
    </row>
    <row r="87" spans="1:7" x14ac:dyDescent="0.25">
      <c r="A87" s="69"/>
      <c r="B87" s="70"/>
      <c r="C87" s="66"/>
      <c r="D87" s="71"/>
      <c r="E87" s="71"/>
      <c r="F87" s="71"/>
      <c r="G87" s="66"/>
    </row>
    <row r="88" spans="1:7" x14ac:dyDescent="0.25">
      <c r="A88" s="69"/>
      <c r="B88" s="70"/>
      <c r="C88" s="66"/>
      <c r="D88" s="71"/>
      <c r="E88" s="71"/>
      <c r="F88" s="71"/>
      <c r="G88" s="66"/>
    </row>
    <row r="89" spans="1:7" x14ac:dyDescent="0.25">
      <c r="A89" s="69"/>
      <c r="B89" s="70"/>
      <c r="C89" s="66"/>
      <c r="D89" s="71"/>
      <c r="E89" s="71"/>
      <c r="F89" s="71"/>
      <c r="G89" s="66"/>
    </row>
    <row r="90" spans="1:7" x14ac:dyDescent="0.25">
      <c r="A90" s="69"/>
      <c r="B90" s="70"/>
      <c r="C90" s="66"/>
      <c r="D90" s="71"/>
      <c r="E90" s="71"/>
      <c r="F90" s="71"/>
      <c r="G90" s="66"/>
    </row>
    <row r="91" spans="1:7" x14ac:dyDescent="0.25">
      <c r="A91" s="69"/>
      <c r="B91" s="70"/>
      <c r="C91" s="66"/>
      <c r="D91" s="71"/>
      <c r="E91" s="71"/>
      <c r="F91" s="71"/>
      <c r="G91" s="66"/>
    </row>
    <row r="92" spans="1:7" x14ac:dyDescent="0.25">
      <c r="A92" s="69"/>
      <c r="B92" s="70"/>
      <c r="C92" s="66"/>
      <c r="D92" s="71"/>
      <c r="E92" s="71"/>
      <c r="F92" s="71"/>
      <c r="G92" s="66"/>
    </row>
    <row r="93" spans="1:7" x14ac:dyDescent="0.25">
      <c r="A93" s="69"/>
      <c r="B93" s="70"/>
      <c r="C93" s="66"/>
      <c r="D93" s="71"/>
      <c r="E93" s="71"/>
      <c r="F93" s="71"/>
      <c r="G93" s="66"/>
    </row>
    <row r="94" spans="1:7" x14ac:dyDescent="0.25">
      <c r="A94" s="69"/>
      <c r="B94" s="70"/>
      <c r="C94" s="66"/>
      <c r="D94" s="71"/>
      <c r="E94" s="71"/>
      <c r="F94" s="71"/>
      <c r="G94" s="66"/>
    </row>
    <row r="95" spans="1:7" x14ac:dyDescent="0.25">
      <c r="A95" s="69"/>
      <c r="B95" s="70"/>
      <c r="C95" s="66"/>
      <c r="D95" s="71"/>
      <c r="E95" s="71"/>
      <c r="F95" s="71"/>
      <c r="G95" s="66"/>
    </row>
    <row r="96" spans="1:7" x14ac:dyDescent="0.25">
      <c r="A96" s="69"/>
      <c r="B96" s="70"/>
      <c r="C96" s="66"/>
      <c r="D96" s="71"/>
      <c r="E96" s="71"/>
      <c r="F96" s="71"/>
      <c r="G96" s="66"/>
    </row>
    <row r="97" spans="1:7" x14ac:dyDescent="0.25">
      <c r="A97" s="69"/>
      <c r="B97" s="70"/>
      <c r="C97" s="66"/>
      <c r="D97" s="71"/>
      <c r="E97" s="71"/>
      <c r="F97" s="71"/>
      <c r="G97" s="66"/>
    </row>
    <row r="98" spans="1:7" x14ac:dyDescent="0.25">
      <c r="A98" s="69"/>
      <c r="B98" s="70"/>
      <c r="C98" s="66"/>
      <c r="D98" s="71"/>
      <c r="E98" s="71"/>
      <c r="F98" s="71"/>
      <c r="G98" s="66"/>
    </row>
    <row r="99" spans="1:7" x14ac:dyDescent="0.25">
      <c r="A99" s="69"/>
      <c r="B99" s="70"/>
      <c r="C99" s="66"/>
      <c r="D99" s="71"/>
      <c r="E99" s="71"/>
      <c r="F99" s="71"/>
      <c r="G99" s="66"/>
    </row>
    <row r="100" spans="1:7" x14ac:dyDescent="0.25">
      <c r="A100" s="69"/>
      <c r="B100" s="70"/>
      <c r="C100" s="66"/>
      <c r="D100" s="71"/>
      <c r="E100" s="71"/>
      <c r="F100" s="71"/>
      <c r="G100" s="66"/>
    </row>
    <row r="101" spans="1:7" x14ac:dyDescent="0.25">
      <c r="A101" s="69"/>
      <c r="B101" s="70"/>
      <c r="C101" s="66"/>
      <c r="D101" s="71"/>
      <c r="E101" s="71"/>
      <c r="F101" s="71"/>
      <c r="G101" s="66"/>
    </row>
    <row r="102" spans="1:7" x14ac:dyDescent="0.25">
      <c r="A102" s="69"/>
      <c r="B102" s="70"/>
      <c r="C102" s="66"/>
      <c r="D102" s="71"/>
      <c r="E102" s="71"/>
      <c r="F102" s="71"/>
      <c r="G102" s="66"/>
    </row>
    <row r="103" spans="1:7" x14ac:dyDescent="0.25">
      <c r="A103" s="69"/>
      <c r="B103" s="70"/>
      <c r="C103" s="66"/>
      <c r="D103" s="71"/>
      <c r="E103" s="71"/>
      <c r="F103" s="71"/>
      <c r="G103" s="66"/>
    </row>
    <row r="104" spans="1:7" x14ac:dyDescent="0.25">
      <c r="A104" s="69"/>
      <c r="B104" s="70"/>
      <c r="C104" s="66"/>
      <c r="D104" s="71"/>
      <c r="E104" s="71"/>
      <c r="F104" s="71"/>
      <c r="G104" s="66"/>
    </row>
    <row r="105" spans="1:7" x14ac:dyDescent="0.25">
      <c r="A105" s="69"/>
      <c r="B105" s="70"/>
      <c r="C105" s="66"/>
      <c r="D105" s="71"/>
      <c r="E105" s="71"/>
      <c r="F105" s="71"/>
      <c r="G105" s="66"/>
    </row>
    <row r="106" spans="1:7" x14ac:dyDescent="0.25">
      <c r="A106" s="69"/>
      <c r="B106" s="70"/>
      <c r="C106" s="66"/>
      <c r="D106" s="71"/>
      <c r="E106" s="71"/>
      <c r="F106" s="71"/>
      <c r="G106" s="66"/>
    </row>
    <row r="107" spans="1:7" x14ac:dyDescent="0.25">
      <c r="A107" s="69"/>
      <c r="B107" s="70"/>
      <c r="C107" s="66"/>
      <c r="D107" s="71"/>
      <c r="E107" s="71"/>
      <c r="F107" s="71"/>
      <c r="G107" s="66"/>
    </row>
    <row r="108" spans="1:7" x14ac:dyDescent="0.25">
      <c r="A108" s="69"/>
      <c r="B108" s="70"/>
      <c r="C108" s="66"/>
      <c r="D108" s="71"/>
      <c r="E108" s="71"/>
      <c r="F108" s="71"/>
      <c r="G108" s="66"/>
    </row>
    <row r="109" spans="1:7" x14ac:dyDescent="0.25">
      <c r="A109" s="69"/>
      <c r="B109" s="70"/>
      <c r="C109" s="66"/>
      <c r="D109" s="71"/>
      <c r="E109" s="71"/>
      <c r="F109" s="71"/>
      <c r="G109" s="66"/>
    </row>
    <row r="110" spans="1:7" x14ac:dyDescent="0.25">
      <c r="A110" s="69"/>
      <c r="B110" s="70"/>
      <c r="C110" s="66"/>
      <c r="D110" s="71"/>
      <c r="E110" s="71"/>
      <c r="F110" s="71"/>
      <c r="G110" s="66"/>
    </row>
    <row r="111" spans="1:7" x14ac:dyDescent="0.25">
      <c r="A111" s="69"/>
      <c r="B111" s="70"/>
      <c r="C111" s="66"/>
      <c r="D111" s="71"/>
      <c r="E111" s="71"/>
      <c r="F111" s="71"/>
      <c r="G111" s="66"/>
    </row>
    <row r="112" spans="1:7" x14ac:dyDescent="0.25">
      <c r="A112" s="69"/>
      <c r="B112" s="70"/>
      <c r="C112" s="66"/>
      <c r="D112" s="71"/>
      <c r="E112" s="71"/>
      <c r="F112" s="71"/>
      <c r="G112" s="66"/>
    </row>
    <row r="113" spans="1:7" x14ac:dyDescent="0.25">
      <c r="A113" s="69"/>
      <c r="B113" s="70"/>
      <c r="C113" s="66"/>
      <c r="D113" s="71"/>
      <c r="E113" s="71"/>
      <c r="F113" s="71"/>
      <c r="G113" s="66"/>
    </row>
    <row r="114" spans="1:7" x14ac:dyDescent="0.25">
      <c r="A114" s="69"/>
      <c r="B114" s="70"/>
      <c r="C114" s="66"/>
      <c r="D114" s="71"/>
      <c r="E114" s="71"/>
      <c r="F114" s="71"/>
      <c r="G114" s="66"/>
    </row>
    <row r="115" spans="1:7" x14ac:dyDescent="0.25">
      <c r="A115" s="69"/>
      <c r="B115" s="70"/>
      <c r="C115" s="66"/>
      <c r="D115" s="71"/>
      <c r="E115" s="71"/>
      <c r="F115" s="71"/>
      <c r="G115" s="66"/>
    </row>
    <row r="116" spans="1:7" x14ac:dyDescent="0.25">
      <c r="A116" s="69"/>
      <c r="B116" s="70"/>
      <c r="C116" s="66"/>
      <c r="D116" s="71"/>
      <c r="E116" s="71"/>
      <c r="F116" s="71"/>
      <c r="G116" s="66"/>
    </row>
    <row r="117" spans="1:7" x14ac:dyDescent="0.25">
      <c r="A117" s="69"/>
      <c r="B117" s="70"/>
      <c r="C117" s="66"/>
      <c r="D117" s="71"/>
      <c r="E117" s="71"/>
      <c r="F117" s="71"/>
      <c r="G117" s="66"/>
    </row>
    <row r="118" spans="1:7" x14ac:dyDescent="0.25">
      <c r="A118" s="69"/>
      <c r="B118" s="70"/>
      <c r="C118" s="66"/>
      <c r="D118" s="71"/>
      <c r="E118" s="71"/>
      <c r="F118" s="71"/>
      <c r="G118" s="66"/>
    </row>
    <row r="119" spans="1:7" x14ac:dyDescent="0.25">
      <c r="A119" s="69"/>
      <c r="B119" s="70"/>
      <c r="C119" s="66"/>
      <c r="D119" s="71"/>
      <c r="E119" s="71"/>
      <c r="F119" s="71"/>
      <c r="G119" s="66"/>
    </row>
    <row r="120" spans="1:7" x14ac:dyDescent="0.25">
      <c r="A120" s="69"/>
      <c r="B120" s="70"/>
      <c r="C120" s="66"/>
      <c r="D120" s="71"/>
      <c r="E120" s="71"/>
      <c r="F120" s="71"/>
      <c r="G120" s="66"/>
    </row>
    <row r="121" spans="1:7" x14ac:dyDescent="0.25">
      <c r="A121" s="69"/>
      <c r="B121" s="70"/>
      <c r="C121" s="66"/>
      <c r="D121" s="71"/>
      <c r="E121" s="71"/>
      <c r="F121" s="71"/>
      <c r="G121" s="66"/>
    </row>
    <row r="122" spans="1:7" x14ac:dyDescent="0.25">
      <c r="A122" s="69"/>
      <c r="B122" s="70"/>
      <c r="C122" s="66"/>
      <c r="D122" s="71"/>
      <c r="E122" s="71"/>
      <c r="F122" s="71"/>
      <c r="G122" s="66"/>
    </row>
    <row r="123" spans="1:7" x14ac:dyDescent="0.25">
      <c r="A123" s="69"/>
      <c r="B123" s="70"/>
      <c r="C123" s="66"/>
      <c r="D123" s="71"/>
      <c r="E123" s="71"/>
      <c r="F123" s="71"/>
      <c r="G123" s="66"/>
    </row>
    <row r="124" spans="1:7" x14ac:dyDescent="0.25">
      <c r="A124" s="69"/>
      <c r="B124" s="70"/>
      <c r="C124" s="66"/>
      <c r="D124" s="71"/>
      <c r="E124" s="71"/>
      <c r="F124" s="71"/>
      <c r="G124" s="66"/>
    </row>
    <row r="125" spans="1:7" x14ac:dyDescent="0.25">
      <c r="A125" s="69"/>
      <c r="B125" s="70"/>
      <c r="C125" s="66"/>
      <c r="D125" s="71"/>
      <c r="E125" s="71"/>
      <c r="F125" s="71"/>
      <c r="G125" s="66"/>
    </row>
    <row r="126" spans="1:7" x14ac:dyDescent="0.25">
      <c r="A126" s="69"/>
      <c r="B126" s="70"/>
      <c r="C126" s="66"/>
      <c r="D126" s="71"/>
      <c r="E126" s="71"/>
      <c r="F126" s="71"/>
      <c r="G126" s="66"/>
    </row>
    <row r="127" spans="1:7" x14ac:dyDescent="0.25">
      <c r="A127" s="69"/>
      <c r="B127" s="70"/>
      <c r="C127" s="66"/>
      <c r="D127" s="71"/>
      <c r="E127" s="71"/>
      <c r="F127" s="71"/>
      <c r="G127" s="66"/>
    </row>
    <row r="128" spans="1:7" x14ac:dyDescent="0.25">
      <c r="A128" s="69"/>
      <c r="B128" s="70"/>
      <c r="C128" s="66"/>
      <c r="D128" s="71"/>
      <c r="E128" s="71"/>
      <c r="F128" s="71"/>
      <c r="G128" s="66"/>
    </row>
    <row r="129" spans="1:7" x14ac:dyDescent="0.25">
      <c r="A129" s="69"/>
      <c r="B129" s="70"/>
      <c r="C129" s="66"/>
      <c r="D129" s="71"/>
      <c r="E129" s="71"/>
      <c r="F129" s="71"/>
      <c r="G129" s="66"/>
    </row>
    <row r="130" spans="1:7" x14ac:dyDescent="0.25">
      <c r="A130" s="69"/>
      <c r="B130" s="70"/>
      <c r="C130" s="66"/>
      <c r="D130" s="71"/>
      <c r="E130" s="71"/>
      <c r="F130" s="71"/>
      <c r="G130" s="66"/>
    </row>
    <row r="131" spans="1:7" x14ac:dyDescent="0.25">
      <c r="A131" s="69"/>
      <c r="B131" s="70"/>
      <c r="C131" s="66"/>
      <c r="D131" s="71"/>
      <c r="E131" s="71"/>
      <c r="F131" s="71"/>
      <c r="G131" s="66"/>
    </row>
    <row r="132" spans="1:7" x14ac:dyDescent="0.25">
      <c r="A132" s="69"/>
      <c r="B132" s="70"/>
      <c r="C132" s="66"/>
      <c r="D132" s="71"/>
      <c r="E132" s="71"/>
      <c r="F132" s="71"/>
      <c r="G132" s="66"/>
    </row>
    <row r="133" spans="1:7" x14ac:dyDescent="0.25">
      <c r="A133" s="69"/>
      <c r="B133" s="70"/>
      <c r="C133" s="66"/>
      <c r="D133" s="71"/>
      <c r="E133" s="71"/>
      <c r="F133" s="71"/>
      <c r="G133" s="66"/>
    </row>
    <row r="134" spans="1:7" x14ac:dyDescent="0.25">
      <c r="A134" s="69"/>
      <c r="B134" s="70"/>
      <c r="C134" s="66"/>
      <c r="D134" s="71"/>
      <c r="E134" s="71"/>
      <c r="F134" s="71"/>
      <c r="G134" s="66"/>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366DC-C003-428F-B6EE-86EB3D5BDBF1}">
  <dimension ref="A1:M134"/>
  <sheetViews>
    <sheetView topLeftCell="A12" zoomScaleNormal="100" workbookViewId="0">
      <selection activeCell="AA30" sqref="AA30"/>
    </sheetView>
  </sheetViews>
  <sheetFormatPr defaultColWidth="9.140625" defaultRowHeight="15" x14ac:dyDescent="0.25"/>
  <cols>
    <col min="1" max="1" width="9.140625" style="67"/>
    <col min="2" max="2" width="7.85546875" style="67" customWidth="1"/>
    <col min="3" max="3" width="14.7109375" style="67" customWidth="1"/>
    <col min="4" max="4" width="14.28515625" style="67" customWidth="1"/>
    <col min="5" max="6" width="14.7109375" style="67" customWidth="1"/>
    <col min="7" max="7" width="14.7109375" style="80" customWidth="1"/>
    <col min="8" max="16384" width="9.140625" style="67"/>
  </cols>
  <sheetData>
    <row r="1" spans="1:13" x14ac:dyDescent="0.25">
      <c r="A1" s="62"/>
      <c r="B1" s="62"/>
      <c r="C1" s="62"/>
      <c r="D1" s="62"/>
      <c r="E1" s="62"/>
      <c r="F1" s="62"/>
      <c r="G1" s="246"/>
    </row>
    <row r="2" spans="1:13" x14ac:dyDescent="0.25">
      <c r="A2" s="62"/>
      <c r="B2" s="62"/>
      <c r="C2" s="62"/>
      <c r="D2" s="62"/>
      <c r="E2" s="62"/>
      <c r="F2" s="64"/>
      <c r="G2" s="247"/>
    </row>
    <row r="3" spans="1:13" x14ac:dyDescent="0.25">
      <c r="A3" s="62"/>
      <c r="B3" s="62"/>
      <c r="C3" s="62"/>
      <c r="D3" s="62"/>
      <c r="E3" s="62"/>
      <c r="F3" s="64"/>
      <c r="G3" s="247"/>
    </row>
    <row r="4" spans="1:13" ht="21" x14ac:dyDescent="0.35">
      <c r="A4" s="94"/>
      <c r="B4" s="95" t="s">
        <v>65</v>
      </c>
      <c r="C4" s="94"/>
      <c r="D4" s="94"/>
      <c r="E4" s="64"/>
      <c r="F4" s="96"/>
      <c r="G4" s="248"/>
      <c r="K4" s="80"/>
      <c r="L4" s="79"/>
    </row>
    <row r="5" spans="1:13" x14ac:dyDescent="0.25">
      <c r="A5" s="94"/>
      <c r="B5" s="94"/>
      <c r="C5" s="94"/>
      <c r="D5" s="94"/>
      <c r="E5" s="94"/>
      <c r="F5" s="102"/>
      <c r="G5" s="138"/>
      <c r="K5" s="78"/>
      <c r="L5" s="79"/>
    </row>
    <row r="6" spans="1:13" x14ac:dyDescent="0.25">
      <c r="A6" s="94"/>
      <c r="B6" s="104" t="s">
        <v>30</v>
      </c>
      <c r="C6" s="105"/>
      <c r="D6" s="106"/>
      <c r="E6" s="107">
        <v>44228</v>
      </c>
      <c r="F6" s="108"/>
      <c r="G6" s="138"/>
      <c r="K6" s="72"/>
      <c r="L6" s="72"/>
    </row>
    <row r="7" spans="1:13" x14ac:dyDescent="0.25">
      <c r="A7" s="94"/>
      <c r="B7" s="110" t="s">
        <v>31</v>
      </c>
      <c r="C7" s="64"/>
      <c r="D7" s="97"/>
      <c r="E7" s="93">
        <v>60</v>
      </c>
      <c r="F7" s="111" t="s">
        <v>21</v>
      </c>
      <c r="G7" s="138"/>
      <c r="K7" s="74"/>
      <c r="L7" s="74"/>
    </row>
    <row r="8" spans="1:13" x14ac:dyDescent="0.25">
      <c r="A8" s="94"/>
      <c r="B8" s="110" t="s">
        <v>35</v>
      </c>
      <c r="C8" s="64"/>
      <c r="D8" s="113">
        <f>E6-1</f>
        <v>44227</v>
      </c>
      <c r="E8" s="119">
        <v>2649.8442999999997</v>
      </c>
      <c r="F8" s="111" t="s">
        <v>33</v>
      </c>
      <c r="G8" s="138"/>
      <c r="K8" s="74"/>
      <c r="L8" s="74"/>
    </row>
    <row r="9" spans="1:13" x14ac:dyDescent="0.25">
      <c r="A9" s="94"/>
      <c r="B9" s="110" t="s">
        <v>36</v>
      </c>
      <c r="C9" s="64"/>
      <c r="D9" s="113">
        <f>EDATE(D8,E7)</f>
        <v>46053</v>
      </c>
      <c r="E9" s="119">
        <v>0</v>
      </c>
      <c r="F9" s="111" t="s">
        <v>33</v>
      </c>
      <c r="G9" s="138"/>
      <c r="K9" s="74"/>
      <c r="L9" s="74"/>
    </row>
    <row r="10" spans="1:13" x14ac:dyDescent="0.25">
      <c r="A10" s="94"/>
      <c r="B10" s="110" t="s">
        <v>34</v>
      </c>
      <c r="C10" s="64"/>
      <c r="D10" s="97"/>
      <c r="E10" s="130">
        <v>1</v>
      </c>
      <c r="F10" s="111"/>
      <c r="G10" s="138"/>
      <c r="K10" s="75"/>
      <c r="L10" s="75"/>
    </row>
    <row r="11" spans="1:13" x14ac:dyDescent="0.25">
      <c r="A11" s="94"/>
      <c r="B11" s="121" t="s">
        <v>64</v>
      </c>
      <c r="C11" s="122"/>
      <c r="D11" s="123"/>
      <c r="E11" s="139">
        <v>0.03</v>
      </c>
      <c r="F11" s="125"/>
      <c r="G11" s="249"/>
      <c r="K11" s="74"/>
      <c r="L11" s="74"/>
      <c r="M11" s="75"/>
    </row>
    <row r="12" spans="1:13" x14ac:dyDescent="0.25">
      <c r="A12" s="62"/>
      <c r="B12" s="91"/>
      <c r="C12" s="70"/>
      <c r="E12" s="92"/>
      <c r="F12" s="91"/>
      <c r="G12" s="249"/>
      <c r="K12" s="74"/>
      <c r="L12" s="74"/>
      <c r="M12" s="75"/>
    </row>
    <row r="13" spans="1:13" x14ac:dyDescent="0.25">
      <c r="K13" s="74"/>
      <c r="L13" s="74"/>
      <c r="M13" s="75"/>
    </row>
    <row r="14" spans="1:13" ht="15.75" thickBot="1" x14ac:dyDescent="0.3">
      <c r="A14" s="68" t="s">
        <v>37</v>
      </c>
      <c r="B14" s="68" t="s">
        <v>38</v>
      </c>
      <c r="C14" s="68" t="s">
        <v>39</v>
      </c>
      <c r="D14" s="68" t="s">
        <v>40</v>
      </c>
      <c r="E14" s="68" t="s">
        <v>41</v>
      </c>
      <c r="F14" s="68" t="s">
        <v>42</v>
      </c>
      <c r="G14" s="250" t="s">
        <v>43</v>
      </c>
      <c r="K14" s="74"/>
      <c r="L14" s="74"/>
      <c r="M14" s="75"/>
    </row>
    <row r="15" spans="1:13" x14ac:dyDescent="0.25">
      <c r="A15" s="242">
        <f>E6</f>
        <v>44228</v>
      </c>
      <c r="B15" s="243">
        <v>1</v>
      </c>
      <c r="C15" s="244">
        <f>E8</f>
        <v>2649.8442999999997</v>
      </c>
      <c r="D15" s="245">
        <f>ROUND(IPMT($E$11/12,B15,$E$7,-$E$8,$E$9,0),2)</f>
        <v>6.62</v>
      </c>
      <c r="E15" s="245">
        <f>ROUND(PPMT($E$11/12,B15,$E$7,-$E$8,$E$9,0),2)</f>
        <v>40.99</v>
      </c>
      <c r="F15" s="245">
        <f>ROUND(PMT($E$11/12,E7,-E8,E9),2)</f>
        <v>47.61</v>
      </c>
      <c r="G15" s="244">
        <f>C15-E15</f>
        <v>2608.8543</v>
      </c>
      <c r="K15" s="74"/>
      <c r="L15" s="74"/>
      <c r="M15" s="75"/>
    </row>
    <row r="16" spans="1:13" x14ac:dyDescent="0.25">
      <c r="A16" s="242">
        <f>EDATE(A15,1)</f>
        <v>44256</v>
      </c>
      <c r="B16" s="243">
        <v>2</v>
      </c>
      <c r="C16" s="244">
        <f>G15</f>
        <v>2608.8543</v>
      </c>
      <c r="D16" s="245">
        <f t="shared" ref="D16:D74" si="0">ROUND(C16*$E$11/12,2)</f>
        <v>6.52</v>
      </c>
      <c r="E16" s="245">
        <f>PPMT($E$11/12,B16,$E$7,-$E$8,$E$9,0)</f>
        <v>41.092095839092501</v>
      </c>
      <c r="F16" s="245">
        <f>F15</f>
        <v>47.61</v>
      </c>
      <c r="G16" s="244">
        <f t="shared" ref="G16:G74" si="1">C16-E16</f>
        <v>2567.7622041609075</v>
      </c>
      <c r="K16" s="74"/>
      <c r="L16" s="74"/>
      <c r="M16" s="75"/>
    </row>
    <row r="17" spans="1:13" x14ac:dyDescent="0.25">
      <c r="A17" s="242">
        <f>EDATE(A16,1)</f>
        <v>44287</v>
      </c>
      <c r="B17" s="243">
        <v>3</v>
      </c>
      <c r="C17" s="244">
        <f>G16</f>
        <v>2567.7622041609075</v>
      </c>
      <c r="D17" s="245">
        <f t="shared" si="0"/>
        <v>6.42</v>
      </c>
      <c r="E17" s="245">
        <f t="shared" ref="E17:E74" si="2">PPMT($E$11/12,B17,$E$7,-$E$8,$E$9,0)</f>
        <v>41.194826078690234</v>
      </c>
      <c r="F17" s="245">
        <f t="shared" ref="F17:F74" si="3">F16</f>
        <v>47.61</v>
      </c>
      <c r="G17" s="244">
        <f t="shared" si="1"/>
        <v>2526.5673780822171</v>
      </c>
      <c r="K17" s="74"/>
      <c r="L17" s="74"/>
      <c r="M17" s="75"/>
    </row>
    <row r="18" spans="1:13" x14ac:dyDescent="0.25">
      <c r="A18" s="242">
        <f t="shared" ref="A18:A74" si="4">EDATE(A17,1)</f>
        <v>44317</v>
      </c>
      <c r="B18" s="243">
        <v>4</v>
      </c>
      <c r="C18" s="244">
        <f t="shared" ref="C18:C74" si="5">G17</f>
        <v>2526.5673780822171</v>
      </c>
      <c r="D18" s="245">
        <f t="shared" si="0"/>
        <v>6.32</v>
      </c>
      <c r="E18" s="245">
        <f t="shared" si="2"/>
        <v>41.297813143886955</v>
      </c>
      <c r="F18" s="245">
        <f t="shared" si="3"/>
        <v>47.61</v>
      </c>
      <c r="G18" s="244">
        <f t="shared" si="1"/>
        <v>2485.2695649383304</v>
      </c>
      <c r="K18" s="74"/>
      <c r="L18" s="74"/>
      <c r="M18" s="75"/>
    </row>
    <row r="19" spans="1:13" x14ac:dyDescent="0.25">
      <c r="A19" s="242">
        <f t="shared" si="4"/>
        <v>44348</v>
      </c>
      <c r="B19" s="243">
        <v>5</v>
      </c>
      <c r="C19" s="244">
        <f t="shared" si="5"/>
        <v>2485.2695649383304</v>
      </c>
      <c r="D19" s="245">
        <f t="shared" si="0"/>
        <v>6.21</v>
      </c>
      <c r="E19" s="245">
        <f t="shared" si="2"/>
        <v>41.401057676746667</v>
      </c>
      <c r="F19" s="245">
        <f t="shared" si="3"/>
        <v>47.61</v>
      </c>
      <c r="G19" s="244">
        <f t="shared" si="1"/>
        <v>2443.8685072615835</v>
      </c>
      <c r="K19" s="74"/>
      <c r="L19" s="74"/>
      <c r="M19" s="75"/>
    </row>
    <row r="20" spans="1:13" x14ac:dyDescent="0.25">
      <c r="A20" s="242">
        <f t="shared" si="4"/>
        <v>44378</v>
      </c>
      <c r="B20" s="243">
        <v>6</v>
      </c>
      <c r="C20" s="244">
        <f t="shared" si="5"/>
        <v>2443.8685072615835</v>
      </c>
      <c r="D20" s="245">
        <f t="shared" si="0"/>
        <v>6.11</v>
      </c>
      <c r="E20" s="245">
        <f t="shared" si="2"/>
        <v>41.504560320938538</v>
      </c>
      <c r="F20" s="245">
        <f t="shared" si="3"/>
        <v>47.61</v>
      </c>
      <c r="G20" s="244">
        <f t="shared" si="1"/>
        <v>2402.3639469406448</v>
      </c>
      <c r="K20" s="74"/>
      <c r="L20" s="74"/>
      <c r="M20" s="75"/>
    </row>
    <row r="21" spans="1:13" x14ac:dyDescent="0.25">
      <c r="A21" s="242">
        <f t="shared" si="4"/>
        <v>44409</v>
      </c>
      <c r="B21" s="243">
        <v>7</v>
      </c>
      <c r="C21" s="244">
        <f t="shared" si="5"/>
        <v>2402.3639469406448</v>
      </c>
      <c r="D21" s="245">
        <f t="shared" si="0"/>
        <v>6.01</v>
      </c>
      <c r="E21" s="245">
        <f t="shared" si="2"/>
        <v>41.608321721740886</v>
      </c>
      <c r="F21" s="245">
        <f t="shared" si="3"/>
        <v>47.61</v>
      </c>
      <c r="G21" s="244">
        <f t="shared" si="1"/>
        <v>2360.7556252189038</v>
      </c>
      <c r="K21" s="74"/>
      <c r="L21" s="74"/>
      <c r="M21" s="75"/>
    </row>
    <row r="22" spans="1:13" x14ac:dyDescent="0.25">
      <c r="A22" s="242">
        <f>EDATE(A21,1)</f>
        <v>44440</v>
      </c>
      <c r="B22" s="243">
        <v>8</v>
      </c>
      <c r="C22" s="244">
        <f t="shared" si="5"/>
        <v>2360.7556252189038</v>
      </c>
      <c r="D22" s="245">
        <f t="shared" si="0"/>
        <v>5.9</v>
      </c>
      <c r="E22" s="245">
        <f t="shared" si="2"/>
        <v>41.712342526045241</v>
      </c>
      <c r="F22" s="245">
        <f t="shared" si="3"/>
        <v>47.61</v>
      </c>
      <c r="G22" s="244">
        <f t="shared" si="1"/>
        <v>2319.0432826928586</v>
      </c>
      <c r="K22" s="74"/>
      <c r="L22" s="74"/>
      <c r="M22" s="75"/>
    </row>
    <row r="23" spans="1:13" x14ac:dyDescent="0.25">
      <c r="A23" s="242">
        <f t="shared" si="4"/>
        <v>44470</v>
      </c>
      <c r="B23" s="243">
        <v>9</v>
      </c>
      <c r="C23" s="244">
        <f t="shared" si="5"/>
        <v>2319.0432826928586</v>
      </c>
      <c r="D23" s="245">
        <f t="shared" si="0"/>
        <v>5.8</v>
      </c>
      <c r="E23" s="245">
        <f t="shared" si="2"/>
        <v>41.816623382360348</v>
      </c>
      <c r="F23" s="245">
        <f t="shared" si="3"/>
        <v>47.61</v>
      </c>
      <c r="G23" s="244">
        <f t="shared" si="1"/>
        <v>2277.2266593104982</v>
      </c>
      <c r="K23" s="74"/>
      <c r="L23" s="74"/>
      <c r="M23" s="75"/>
    </row>
    <row r="24" spans="1:13" x14ac:dyDescent="0.25">
      <c r="A24" s="242">
        <f t="shared" si="4"/>
        <v>44501</v>
      </c>
      <c r="B24" s="243">
        <v>10</v>
      </c>
      <c r="C24" s="244">
        <f t="shared" si="5"/>
        <v>2277.2266593104982</v>
      </c>
      <c r="D24" s="245">
        <f t="shared" si="0"/>
        <v>5.69</v>
      </c>
      <c r="E24" s="245">
        <f t="shared" si="2"/>
        <v>41.921164940816254</v>
      </c>
      <c r="F24" s="245">
        <f t="shared" si="3"/>
        <v>47.61</v>
      </c>
      <c r="G24" s="244">
        <f t="shared" si="1"/>
        <v>2235.305494369682</v>
      </c>
      <c r="K24" s="74"/>
      <c r="L24" s="74"/>
      <c r="M24" s="75"/>
    </row>
    <row r="25" spans="1:13" x14ac:dyDescent="0.25">
      <c r="A25" s="242">
        <f t="shared" si="4"/>
        <v>44531</v>
      </c>
      <c r="B25" s="243">
        <v>11</v>
      </c>
      <c r="C25" s="244">
        <f t="shared" si="5"/>
        <v>2235.305494369682</v>
      </c>
      <c r="D25" s="245">
        <f t="shared" si="0"/>
        <v>5.59</v>
      </c>
      <c r="E25" s="245">
        <f t="shared" si="2"/>
        <v>42.025967853168289</v>
      </c>
      <c r="F25" s="245">
        <f t="shared" si="3"/>
        <v>47.61</v>
      </c>
      <c r="G25" s="244">
        <f t="shared" si="1"/>
        <v>2193.2795265165137</v>
      </c>
    </row>
    <row r="26" spans="1:13" x14ac:dyDescent="0.25">
      <c r="A26" s="242">
        <f t="shared" si="4"/>
        <v>44562</v>
      </c>
      <c r="B26" s="243">
        <v>12</v>
      </c>
      <c r="C26" s="244">
        <f t="shared" si="5"/>
        <v>2193.2795265165137</v>
      </c>
      <c r="D26" s="245">
        <f t="shared" si="0"/>
        <v>5.48</v>
      </c>
      <c r="E26" s="245">
        <f t="shared" si="2"/>
        <v>42.131032772801213</v>
      </c>
      <c r="F26" s="245">
        <f t="shared" si="3"/>
        <v>47.61</v>
      </c>
      <c r="G26" s="244">
        <f t="shared" si="1"/>
        <v>2151.1484937437126</v>
      </c>
    </row>
    <row r="27" spans="1:13" x14ac:dyDescent="0.25">
      <c r="A27" s="242">
        <f t="shared" si="4"/>
        <v>44593</v>
      </c>
      <c r="B27" s="243">
        <v>13</v>
      </c>
      <c r="C27" s="244">
        <f t="shared" si="5"/>
        <v>2151.1484937437126</v>
      </c>
      <c r="D27" s="245">
        <f t="shared" si="0"/>
        <v>5.38</v>
      </c>
      <c r="E27" s="245">
        <f t="shared" si="2"/>
        <v>42.236360354733215</v>
      </c>
      <c r="F27" s="245">
        <f t="shared" si="3"/>
        <v>47.61</v>
      </c>
      <c r="G27" s="244">
        <f t="shared" si="1"/>
        <v>2108.9121333889793</v>
      </c>
    </row>
    <row r="28" spans="1:13" x14ac:dyDescent="0.25">
      <c r="A28" s="242">
        <f t="shared" si="4"/>
        <v>44621</v>
      </c>
      <c r="B28" s="243">
        <v>14</v>
      </c>
      <c r="C28" s="244">
        <f t="shared" si="5"/>
        <v>2108.9121333889793</v>
      </c>
      <c r="D28" s="245">
        <f t="shared" si="0"/>
        <v>5.27</v>
      </c>
      <c r="E28" s="245">
        <f t="shared" si="2"/>
        <v>42.341951255620053</v>
      </c>
      <c r="F28" s="245">
        <f t="shared" si="3"/>
        <v>47.61</v>
      </c>
      <c r="G28" s="244">
        <f t="shared" si="1"/>
        <v>2066.5701821333591</v>
      </c>
    </row>
    <row r="29" spans="1:13" x14ac:dyDescent="0.25">
      <c r="A29" s="242">
        <f t="shared" si="4"/>
        <v>44652</v>
      </c>
      <c r="B29" s="243">
        <v>15</v>
      </c>
      <c r="C29" s="244">
        <f t="shared" si="5"/>
        <v>2066.5701821333591</v>
      </c>
      <c r="D29" s="245">
        <f t="shared" si="0"/>
        <v>5.17</v>
      </c>
      <c r="E29" s="245">
        <f t="shared" si="2"/>
        <v>42.447806133759094</v>
      </c>
      <c r="F29" s="245">
        <f t="shared" si="3"/>
        <v>47.61</v>
      </c>
      <c r="G29" s="244">
        <f t="shared" si="1"/>
        <v>2024.1223759996001</v>
      </c>
    </row>
    <row r="30" spans="1:13" x14ac:dyDescent="0.25">
      <c r="A30" s="242">
        <f t="shared" si="4"/>
        <v>44682</v>
      </c>
      <c r="B30" s="243">
        <v>16</v>
      </c>
      <c r="C30" s="244">
        <f t="shared" si="5"/>
        <v>2024.1223759996001</v>
      </c>
      <c r="D30" s="245">
        <f t="shared" si="0"/>
        <v>5.0599999999999996</v>
      </c>
      <c r="E30" s="245">
        <f t="shared" si="2"/>
        <v>42.553925649093493</v>
      </c>
      <c r="F30" s="245">
        <f t="shared" si="3"/>
        <v>47.61</v>
      </c>
      <c r="G30" s="244">
        <f t="shared" si="1"/>
        <v>1981.5684503505065</v>
      </c>
    </row>
    <row r="31" spans="1:13" x14ac:dyDescent="0.25">
      <c r="A31" s="242">
        <f t="shared" si="4"/>
        <v>44713</v>
      </c>
      <c r="B31" s="243">
        <v>17</v>
      </c>
      <c r="C31" s="244">
        <f t="shared" si="5"/>
        <v>1981.5684503505065</v>
      </c>
      <c r="D31" s="245">
        <f t="shared" si="0"/>
        <v>4.95</v>
      </c>
      <c r="E31" s="245">
        <f t="shared" si="2"/>
        <v>42.660310463216227</v>
      </c>
      <c r="F31" s="245">
        <f t="shared" si="3"/>
        <v>47.61</v>
      </c>
      <c r="G31" s="244">
        <f t="shared" si="1"/>
        <v>1938.9081398872902</v>
      </c>
    </row>
    <row r="32" spans="1:13" x14ac:dyDescent="0.25">
      <c r="A32" s="242">
        <f t="shared" si="4"/>
        <v>44743</v>
      </c>
      <c r="B32" s="243">
        <v>18</v>
      </c>
      <c r="C32" s="244">
        <f t="shared" si="5"/>
        <v>1938.9081398872902</v>
      </c>
      <c r="D32" s="245">
        <f t="shared" si="0"/>
        <v>4.8499999999999996</v>
      </c>
      <c r="E32" s="245">
        <f t="shared" si="2"/>
        <v>42.766961239374268</v>
      </c>
      <c r="F32" s="245">
        <f t="shared" si="3"/>
        <v>47.61</v>
      </c>
      <c r="G32" s="244">
        <f t="shared" si="1"/>
        <v>1896.1411786479159</v>
      </c>
    </row>
    <row r="33" spans="1:7" x14ac:dyDescent="0.25">
      <c r="A33" s="242">
        <f t="shared" si="4"/>
        <v>44774</v>
      </c>
      <c r="B33" s="243">
        <v>19</v>
      </c>
      <c r="C33" s="244">
        <f t="shared" si="5"/>
        <v>1896.1411786479159</v>
      </c>
      <c r="D33" s="245">
        <f t="shared" si="0"/>
        <v>4.74</v>
      </c>
      <c r="E33" s="245">
        <f t="shared" si="2"/>
        <v>42.873878642472704</v>
      </c>
      <c r="F33" s="245">
        <f t="shared" si="3"/>
        <v>47.61</v>
      </c>
      <c r="G33" s="244">
        <f t="shared" si="1"/>
        <v>1853.2673000054433</v>
      </c>
    </row>
    <row r="34" spans="1:7" x14ac:dyDescent="0.25">
      <c r="A34" s="242">
        <f t="shared" si="4"/>
        <v>44805</v>
      </c>
      <c r="B34" s="243">
        <v>20</v>
      </c>
      <c r="C34" s="244">
        <f t="shared" si="5"/>
        <v>1853.2673000054433</v>
      </c>
      <c r="D34" s="245">
        <f t="shared" si="0"/>
        <v>4.63</v>
      </c>
      <c r="E34" s="245">
        <f t="shared" si="2"/>
        <v>42.981063339078894</v>
      </c>
      <c r="F34" s="245">
        <f t="shared" si="3"/>
        <v>47.61</v>
      </c>
      <c r="G34" s="244">
        <f t="shared" si="1"/>
        <v>1810.2862366663644</v>
      </c>
    </row>
    <row r="35" spans="1:7" x14ac:dyDescent="0.25">
      <c r="A35" s="242">
        <f t="shared" si="4"/>
        <v>44835</v>
      </c>
      <c r="B35" s="243">
        <v>21</v>
      </c>
      <c r="C35" s="244">
        <f t="shared" si="5"/>
        <v>1810.2862366663644</v>
      </c>
      <c r="D35" s="245">
        <f t="shared" si="0"/>
        <v>4.53</v>
      </c>
      <c r="E35" s="245">
        <f t="shared" si="2"/>
        <v>43.088515997426583</v>
      </c>
      <c r="F35" s="245">
        <f t="shared" si="3"/>
        <v>47.61</v>
      </c>
      <c r="G35" s="244">
        <f t="shared" si="1"/>
        <v>1767.1977206689378</v>
      </c>
    </row>
    <row r="36" spans="1:7" x14ac:dyDescent="0.25">
      <c r="A36" s="242">
        <f t="shared" si="4"/>
        <v>44866</v>
      </c>
      <c r="B36" s="243">
        <v>22</v>
      </c>
      <c r="C36" s="244">
        <f t="shared" si="5"/>
        <v>1767.1977206689378</v>
      </c>
      <c r="D36" s="245">
        <f t="shared" si="0"/>
        <v>4.42</v>
      </c>
      <c r="E36" s="245">
        <f t="shared" si="2"/>
        <v>43.196237287420153</v>
      </c>
      <c r="F36" s="245">
        <f t="shared" si="3"/>
        <v>47.61</v>
      </c>
      <c r="G36" s="244">
        <f t="shared" si="1"/>
        <v>1724.0014833815176</v>
      </c>
    </row>
    <row r="37" spans="1:7" x14ac:dyDescent="0.25">
      <c r="A37" s="242">
        <f t="shared" si="4"/>
        <v>44896</v>
      </c>
      <c r="B37" s="243">
        <v>23</v>
      </c>
      <c r="C37" s="244">
        <f t="shared" si="5"/>
        <v>1724.0014833815176</v>
      </c>
      <c r="D37" s="245">
        <f t="shared" si="0"/>
        <v>4.3099999999999996</v>
      </c>
      <c r="E37" s="245">
        <f t="shared" si="2"/>
        <v>43.304227880638699</v>
      </c>
      <c r="F37" s="245">
        <f t="shared" si="3"/>
        <v>47.61</v>
      </c>
      <c r="G37" s="244">
        <f t="shared" si="1"/>
        <v>1680.6972555008788</v>
      </c>
    </row>
    <row r="38" spans="1:7" x14ac:dyDescent="0.25">
      <c r="A38" s="242">
        <f t="shared" si="4"/>
        <v>44927</v>
      </c>
      <c r="B38" s="243">
        <v>24</v>
      </c>
      <c r="C38" s="244">
        <f t="shared" si="5"/>
        <v>1680.6972555008788</v>
      </c>
      <c r="D38" s="245">
        <f t="shared" si="0"/>
        <v>4.2</v>
      </c>
      <c r="E38" s="245">
        <f t="shared" si="2"/>
        <v>43.412488450340298</v>
      </c>
      <c r="F38" s="245">
        <f t="shared" si="3"/>
        <v>47.61</v>
      </c>
      <c r="G38" s="244">
        <f t="shared" si="1"/>
        <v>1637.2847670505384</v>
      </c>
    </row>
    <row r="39" spans="1:7" x14ac:dyDescent="0.25">
      <c r="A39" s="242">
        <f t="shared" si="4"/>
        <v>44958</v>
      </c>
      <c r="B39" s="243">
        <v>25</v>
      </c>
      <c r="C39" s="244">
        <f t="shared" si="5"/>
        <v>1637.2847670505384</v>
      </c>
      <c r="D39" s="245">
        <f t="shared" si="0"/>
        <v>4.09</v>
      </c>
      <c r="E39" s="245">
        <f t="shared" si="2"/>
        <v>43.521019671466149</v>
      </c>
      <c r="F39" s="245">
        <f t="shared" si="3"/>
        <v>47.61</v>
      </c>
      <c r="G39" s="244">
        <f t="shared" si="1"/>
        <v>1593.7637473790724</v>
      </c>
    </row>
    <row r="40" spans="1:7" x14ac:dyDescent="0.25">
      <c r="A40" s="242">
        <f t="shared" si="4"/>
        <v>44986</v>
      </c>
      <c r="B40" s="243">
        <v>26</v>
      </c>
      <c r="C40" s="244">
        <f t="shared" si="5"/>
        <v>1593.7637473790724</v>
      </c>
      <c r="D40" s="245">
        <f t="shared" si="0"/>
        <v>3.98</v>
      </c>
      <c r="E40" s="245">
        <f t="shared" si="2"/>
        <v>43.629822220644812</v>
      </c>
      <c r="F40" s="245">
        <f t="shared" si="3"/>
        <v>47.61</v>
      </c>
      <c r="G40" s="244">
        <f t="shared" si="1"/>
        <v>1550.1339251584275</v>
      </c>
    </row>
    <row r="41" spans="1:7" x14ac:dyDescent="0.25">
      <c r="A41" s="242">
        <f t="shared" si="4"/>
        <v>45017</v>
      </c>
      <c r="B41" s="243">
        <v>27</v>
      </c>
      <c r="C41" s="244">
        <f t="shared" si="5"/>
        <v>1550.1339251584275</v>
      </c>
      <c r="D41" s="245">
        <f t="shared" si="0"/>
        <v>3.88</v>
      </c>
      <c r="E41" s="245">
        <f t="shared" si="2"/>
        <v>43.738896776196427</v>
      </c>
      <c r="F41" s="245">
        <f t="shared" si="3"/>
        <v>47.61</v>
      </c>
      <c r="G41" s="244">
        <f t="shared" si="1"/>
        <v>1506.395028382231</v>
      </c>
    </row>
    <row r="42" spans="1:7" x14ac:dyDescent="0.25">
      <c r="A42" s="242">
        <f t="shared" si="4"/>
        <v>45047</v>
      </c>
      <c r="B42" s="243">
        <v>28</v>
      </c>
      <c r="C42" s="244">
        <f t="shared" si="5"/>
        <v>1506.395028382231</v>
      </c>
      <c r="D42" s="245">
        <f t="shared" si="0"/>
        <v>3.77</v>
      </c>
      <c r="E42" s="245">
        <f t="shared" si="2"/>
        <v>43.848244018136924</v>
      </c>
      <c r="F42" s="245">
        <f t="shared" si="3"/>
        <v>47.61</v>
      </c>
      <c r="G42" s="244">
        <f t="shared" si="1"/>
        <v>1462.546784364094</v>
      </c>
    </row>
    <row r="43" spans="1:7" x14ac:dyDescent="0.25">
      <c r="A43" s="242">
        <f t="shared" si="4"/>
        <v>45078</v>
      </c>
      <c r="B43" s="243">
        <v>29</v>
      </c>
      <c r="C43" s="244">
        <f t="shared" si="5"/>
        <v>1462.546784364094</v>
      </c>
      <c r="D43" s="245">
        <f t="shared" si="0"/>
        <v>3.66</v>
      </c>
      <c r="E43" s="245">
        <f t="shared" si="2"/>
        <v>43.957864628182264</v>
      </c>
      <c r="F43" s="245">
        <f t="shared" si="3"/>
        <v>47.61</v>
      </c>
      <c r="G43" s="244">
        <f t="shared" si="1"/>
        <v>1418.5889197359118</v>
      </c>
    </row>
    <row r="44" spans="1:7" x14ac:dyDescent="0.25">
      <c r="A44" s="242">
        <f t="shared" si="4"/>
        <v>45108</v>
      </c>
      <c r="B44" s="243">
        <v>30</v>
      </c>
      <c r="C44" s="244">
        <f t="shared" si="5"/>
        <v>1418.5889197359118</v>
      </c>
      <c r="D44" s="245">
        <f t="shared" si="0"/>
        <v>3.55</v>
      </c>
      <c r="E44" s="245">
        <f t="shared" si="2"/>
        <v>44.067759289752715</v>
      </c>
      <c r="F44" s="245">
        <f t="shared" si="3"/>
        <v>47.61</v>
      </c>
      <c r="G44" s="244">
        <f t="shared" si="1"/>
        <v>1374.521160446159</v>
      </c>
    </row>
    <row r="45" spans="1:7" x14ac:dyDescent="0.25">
      <c r="A45" s="242">
        <f t="shared" si="4"/>
        <v>45139</v>
      </c>
      <c r="B45" s="243">
        <v>31</v>
      </c>
      <c r="C45" s="244">
        <f t="shared" si="5"/>
        <v>1374.521160446159</v>
      </c>
      <c r="D45" s="245">
        <f t="shared" si="0"/>
        <v>3.44</v>
      </c>
      <c r="E45" s="245">
        <f t="shared" si="2"/>
        <v>44.177928687977101</v>
      </c>
      <c r="F45" s="245">
        <f t="shared" si="3"/>
        <v>47.61</v>
      </c>
      <c r="G45" s="244">
        <f t="shared" si="1"/>
        <v>1330.3432317581819</v>
      </c>
    </row>
    <row r="46" spans="1:7" x14ac:dyDescent="0.25">
      <c r="A46" s="242">
        <f t="shared" si="4"/>
        <v>45170</v>
      </c>
      <c r="B46" s="243">
        <v>32</v>
      </c>
      <c r="C46" s="244">
        <f t="shared" si="5"/>
        <v>1330.3432317581819</v>
      </c>
      <c r="D46" s="245">
        <f t="shared" si="0"/>
        <v>3.33</v>
      </c>
      <c r="E46" s="245">
        <f t="shared" si="2"/>
        <v>44.288373509697038</v>
      </c>
      <c r="F46" s="245">
        <f t="shared" si="3"/>
        <v>47.61</v>
      </c>
      <c r="G46" s="244">
        <f t="shared" si="1"/>
        <v>1286.0548582484848</v>
      </c>
    </row>
    <row r="47" spans="1:7" x14ac:dyDescent="0.25">
      <c r="A47" s="242">
        <f t="shared" si="4"/>
        <v>45200</v>
      </c>
      <c r="B47" s="243">
        <v>33</v>
      </c>
      <c r="C47" s="244">
        <f t="shared" si="5"/>
        <v>1286.0548582484848</v>
      </c>
      <c r="D47" s="245">
        <f t="shared" si="0"/>
        <v>3.22</v>
      </c>
      <c r="E47" s="245">
        <f t="shared" si="2"/>
        <v>44.399094443471277</v>
      </c>
      <c r="F47" s="245">
        <f t="shared" si="3"/>
        <v>47.61</v>
      </c>
      <c r="G47" s="244">
        <f t="shared" si="1"/>
        <v>1241.6557638050135</v>
      </c>
    </row>
    <row r="48" spans="1:7" x14ac:dyDescent="0.25">
      <c r="A48" s="242">
        <f t="shared" si="4"/>
        <v>45231</v>
      </c>
      <c r="B48" s="243">
        <v>34</v>
      </c>
      <c r="C48" s="244">
        <f t="shared" si="5"/>
        <v>1241.6557638050135</v>
      </c>
      <c r="D48" s="245">
        <f t="shared" si="0"/>
        <v>3.1</v>
      </c>
      <c r="E48" s="245">
        <f t="shared" si="2"/>
        <v>44.510092179579964</v>
      </c>
      <c r="F48" s="245">
        <f t="shared" si="3"/>
        <v>47.61</v>
      </c>
      <c r="G48" s="244">
        <f t="shared" si="1"/>
        <v>1197.1456716254336</v>
      </c>
    </row>
    <row r="49" spans="1:7" x14ac:dyDescent="0.25">
      <c r="A49" s="242">
        <f t="shared" si="4"/>
        <v>45261</v>
      </c>
      <c r="B49" s="243">
        <v>35</v>
      </c>
      <c r="C49" s="244">
        <f t="shared" si="5"/>
        <v>1197.1456716254336</v>
      </c>
      <c r="D49" s="245">
        <f t="shared" si="0"/>
        <v>2.99</v>
      </c>
      <c r="E49" s="245">
        <f t="shared" si="2"/>
        <v>44.62136741002891</v>
      </c>
      <c r="F49" s="245">
        <f t="shared" si="3"/>
        <v>47.61</v>
      </c>
      <c r="G49" s="244">
        <f t="shared" si="1"/>
        <v>1152.5243042154048</v>
      </c>
    </row>
    <row r="50" spans="1:7" x14ac:dyDescent="0.25">
      <c r="A50" s="242">
        <f t="shared" si="4"/>
        <v>45292</v>
      </c>
      <c r="B50" s="243">
        <v>36</v>
      </c>
      <c r="C50" s="244">
        <f t="shared" si="5"/>
        <v>1152.5243042154048</v>
      </c>
      <c r="D50" s="245">
        <f t="shared" si="0"/>
        <v>2.88</v>
      </c>
      <c r="E50" s="245">
        <f t="shared" si="2"/>
        <v>44.732920828553986</v>
      </c>
      <c r="F50" s="245">
        <f t="shared" si="3"/>
        <v>47.61</v>
      </c>
      <c r="G50" s="244">
        <f t="shared" si="1"/>
        <v>1107.7913833868508</v>
      </c>
    </row>
    <row r="51" spans="1:7" x14ac:dyDescent="0.25">
      <c r="A51" s="242">
        <f t="shared" si="4"/>
        <v>45323</v>
      </c>
      <c r="B51" s="243">
        <v>37</v>
      </c>
      <c r="C51" s="244">
        <f t="shared" si="5"/>
        <v>1107.7913833868508</v>
      </c>
      <c r="D51" s="245">
        <f t="shared" si="0"/>
        <v>2.77</v>
      </c>
      <c r="E51" s="245">
        <f t="shared" si="2"/>
        <v>44.844753130625371</v>
      </c>
      <c r="F51" s="245">
        <f t="shared" si="3"/>
        <v>47.61</v>
      </c>
      <c r="G51" s="244">
        <f t="shared" si="1"/>
        <v>1062.9466302562255</v>
      </c>
    </row>
    <row r="52" spans="1:7" x14ac:dyDescent="0.25">
      <c r="A52" s="242">
        <f t="shared" si="4"/>
        <v>45352</v>
      </c>
      <c r="B52" s="243">
        <v>38</v>
      </c>
      <c r="C52" s="244">
        <f t="shared" si="5"/>
        <v>1062.9466302562255</v>
      </c>
      <c r="D52" s="245">
        <f t="shared" si="0"/>
        <v>2.66</v>
      </c>
      <c r="E52" s="245">
        <f t="shared" si="2"/>
        <v>44.956865013451925</v>
      </c>
      <c r="F52" s="245">
        <f t="shared" si="3"/>
        <v>47.61</v>
      </c>
      <c r="G52" s="244">
        <f t="shared" si="1"/>
        <v>1017.9897652427736</v>
      </c>
    </row>
    <row r="53" spans="1:7" x14ac:dyDescent="0.25">
      <c r="A53" s="242">
        <f t="shared" si="4"/>
        <v>45383</v>
      </c>
      <c r="B53" s="243">
        <v>39</v>
      </c>
      <c r="C53" s="244">
        <f t="shared" si="5"/>
        <v>1017.9897652427736</v>
      </c>
      <c r="D53" s="245">
        <f t="shared" si="0"/>
        <v>2.54</v>
      </c>
      <c r="E53" s="245">
        <f t="shared" si="2"/>
        <v>45.069257175985562</v>
      </c>
      <c r="F53" s="245">
        <f t="shared" si="3"/>
        <v>47.61</v>
      </c>
      <c r="G53" s="244">
        <f t="shared" si="1"/>
        <v>972.9205080667881</v>
      </c>
    </row>
    <row r="54" spans="1:7" x14ac:dyDescent="0.25">
      <c r="A54" s="242">
        <f t="shared" si="4"/>
        <v>45413</v>
      </c>
      <c r="B54" s="243">
        <v>40</v>
      </c>
      <c r="C54" s="244">
        <f t="shared" si="5"/>
        <v>972.9205080667881</v>
      </c>
      <c r="D54" s="245">
        <f t="shared" si="0"/>
        <v>2.4300000000000002</v>
      </c>
      <c r="E54" s="245">
        <f t="shared" si="2"/>
        <v>45.181930318925524</v>
      </c>
      <c r="F54" s="245">
        <f t="shared" si="3"/>
        <v>47.61</v>
      </c>
      <c r="G54" s="244">
        <f t="shared" si="1"/>
        <v>927.73857774786256</v>
      </c>
    </row>
    <row r="55" spans="1:7" x14ac:dyDescent="0.25">
      <c r="A55" s="242">
        <f t="shared" si="4"/>
        <v>45444</v>
      </c>
      <c r="B55" s="243">
        <v>41</v>
      </c>
      <c r="C55" s="244">
        <f t="shared" si="5"/>
        <v>927.73857774786256</v>
      </c>
      <c r="D55" s="245">
        <f t="shared" si="0"/>
        <v>2.3199999999999998</v>
      </c>
      <c r="E55" s="245">
        <f t="shared" si="2"/>
        <v>45.294885144722841</v>
      </c>
      <c r="F55" s="245">
        <f t="shared" si="3"/>
        <v>47.61</v>
      </c>
      <c r="G55" s="244">
        <f t="shared" si="1"/>
        <v>882.44369260313977</v>
      </c>
    </row>
    <row r="56" spans="1:7" x14ac:dyDescent="0.25">
      <c r="A56" s="242">
        <f t="shared" si="4"/>
        <v>45474</v>
      </c>
      <c r="B56" s="243">
        <v>42</v>
      </c>
      <c r="C56" s="244">
        <f t="shared" si="5"/>
        <v>882.44369260313977</v>
      </c>
      <c r="D56" s="245">
        <f t="shared" si="0"/>
        <v>2.21</v>
      </c>
      <c r="E56" s="245">
        <f t="shared" si="2"/>
        <v>45.408122357584645</v>
      </c>
      <c r="F56" s="245">
        <f t="shared" si="3"/>
        <v>47.61</v>
      </c>
      <c r="G56" s="244">
        <f t="shared" si="1"/>
        <v>837.03557024555516</v>
      </c>
    </row>
    <row r="57" spans="1:7" x14ac:dyDescent="0.25">
      <c r="A57" s="242">
        <f t="shared" si="4"/>
        <v>45505</v>
      </c>
      <c r="B57" s="243">
        <v>43</v>
      </c>
      <c r="C57" s="244">
        <f t="shared" si="5"/>
        <v>837.03557024555516</v>
      </c>
      <c r="D57" s="245">
        <f t="shared" si="0"/>
        <v>2.09</v>
      </c>
      <c r="E57" s="245">
        <f t="shared" si="2"/>
        <v>45.521642663478609</v>
      </c>
      <c r="F57" s="245">
        <f t="shared" si="3"/>
        <v>47.61</v>
      </c>
      <c r="G57" s="244">
        <f t="shared" si="1"/>
        <v>791.51392758207658</v>
      </c>
    </row>
    <row r="58" spans="1:7" x14ac:dyDescent="0.25">
      <c r="A58" s="242">
        <f t="shared" si="4"/>
        <v>45536</v>
      </c>
      <c r="B58" s="243">
        <v>44</v>
      </c>
      <c r="C58" s="244">
        <f t="shared" si="5"/>
        <v>791.51392758207658</v>
      </c>
      <c r="D58" s="245">
        <f t="shared" si="0"/>
        <v>1.98</v>
      </c>
      <c r="E58" s="245">
        <f t="shared" si="2"/>
        <v>45.635446770137307</v>
      </c>
      <c r="F58" s="245">
        <f t="shared" si="3"/>
        <v>47.61</v>
      </c>
      <c r="G58" s="244">
        <f t="shared" si="1"/>
        <v>745.87848081193931</v>
      </c>
    </row>
    <row r="59" spans="1:7" x14ac:dyDescent="0.25">
      <c r="A59" s="242">
        <f t="shared" si="4"/>
        <v>45566</v>
      </c>
      <c r="B59" s="243">
        <v>45</v>
      </c>
      <c r="C59" s="244">
        <f t="shared" si="5"/>
        <v>745.87848081193931</v>
      </c>
      <c r="D59" s="245">
        <f t="shared" si="0"/>
        <v>1.86</v>
      </c>
      <c r="E59" s="245">
        <f t="shared" si="2"/>
        <v>45.74953538706265</v>
      </c>
      <c r="F59" s="245">
        <f t="shared" si="3"/>
        <v>47.61</v>
      </c>
      <c r="G59" s="244">
        <f t="shared" si="1"/>
        <v>700.12894542487663</v>
      </c>
    </row>
    <row r="60" spans="1:7" x14ac:dyDescent="0.25">
      <c r="A60" s="242">
        <f t="shared" si="4"/>
        <v>45597</v>
      </c>
      <c r="B60" s="243">
        <v>46</v>
      </c>
      <c r="C60" s="244">
        <f t="shared" si="5"/>
        <v>700.12894542487663</v>
      </c>
      <c r="D60" s="245">
        <f t="shared" si="0"/>
        <v>1.75</v>
      </c>
      <c r="E60" s="245">
        <f t="shared" si="2"/>
        <v>45.863909225530307</v>
      </c>
      <c r="F60" s="245">
        <f t="shared" si="3"/>
        <v>47.61</v>
      </c>
      <c r="G60" s="244">
        <f t="shared" si="1"/>
        <v>654.26503619934635</v>
      </c>
    </row>
    <row r="61" spans="1:7" x14ac:dyDescent="0.25">
      <c r="A61" s="69">
        <f t="shared" si="4"/>
        <v>45627</v>
      </c>
      <c r="B61" s="70">
        <v>47</v>
      </c>
      <c r="C61" s="66">
        <f t="shared" si="5"/>
        <v>654.26503619934635</v>
      </c>
      <c r="D61" s="71">
        <f t="shared" si="0"/>
        <v>1.64</v>
      </c>
      <c r="E61" s="71">
        <f t="shared" si="2"/>
        <v>45.978568998594127</v>
      </c>
      <c r="F61" s="71">
        <f t="shared" si="3"/>
        <v>47.61</v>
      </c>
      <c r="G61" s="66">
        <f t="shared" si="1"/>
        <v>608.28646720075221</v>
      </c>
    </row>
    <row r="62" spans="1:7" x14ac:dyDescent="0.25">
      <c r="A62" s="69">
        <f t="shared" si="4"/>
        <v>45658</v>
      </c>
      <c r="B62" s="70">
        <v>48</v>
      </c>
      <c r="C62" s="66">
        <f t="shared" si="5"/>
        <v>608.28646720075221</v>
      </c>
      <c r="D62" s="71">
        <f t="shared" si="0"/>
        <v>1.52</v>
      </c>
      <c r="E62" s="71">
        <f t="shared" si="2"/>
        <v>46.093515421090615</v>
      </c>
      <c r="F62" s="71">
        <f t="shared" si="3"/>
        <v>47.61</v>
      </c>
      <c r="G62" s="66">
        <f t="shared" si="1"/>
        <v>562.1929517796616</v>
      </c>
    </row>
    <row r="63" spans="1:7" x14ac:dyDescent="0.25">
      <c r="A63" s="69">
        <f t="shared" si="4"/>
        <v>45689</v>
      </c>
      <c r="B63" s="70">
        <v>49</v>
      </c>
      <c r="C63" s="66">
        <f t="shared" si="5"/>
        <v>562.1929517796616</v>
      </c>
      <c r="D63" s="71">
        <f t="shared" si="0"/>
        <v>1.41</v>
      </c>
      <c r="E63" s="71">
        <f t="shared" si="2"/>
        <v>46.208749209643337</v>
      </c>
      <c r="F63" s="71">
        <f t="shared" si="3"/>
        <v>47.61</v>
      </c>
      <c r="G63" s="66">
        <f t="shared" si="1"/>
        <v>515.98420257001828</v>
      </c>
    </row>
    <row r="64" spans="1:7" x14ac:dyDescent="0.25">
      <c r="A64" s="69">
        <f t="shared" si="4"/>
        <v>45717</v>
      </c>
      <c r="B64" s="70">
        <v>50</v>
      </c>
      <c r="C64" s="66">
        <f t="shared" si="5"/>
        <v>515.98420257001828</v>
      </c>
      <c r="D64" s="71">
        <f t="shared" si="0"/>
        <v>1.29</v>
      </c>
      <c r="E64" s="71">
        <f t="shared" si="2"/>
        <v>46.324271082667444</v>
      </c>
      <c r="F64" s="71">
        <f t="shared" si="3"/>
        <v>47.61</v>
      </c>
      <c r="G64" s="66">
        <f t="shared" si="1"/>
        <v>469.65993148735083</v>
      </c>
    </row>
    <row r="65" spans="1:7" x14ac:dyDescent="0.25">
      <c r="A65" s="69">
        <f t="shared" si="4"/>
        <v>45748</v>
      </c>
      <c r="B65" s="70">
        <v>51</v>
      </c>
      <c r="C65" s="66">
        <f t="shared" si="5"/>
        <v>469.65993148735083</v>
      </c>
      <c r="D65" s="71">
        <f t="shared" si="0"/>
        <v>1.17</v>
      </c>
      <c r="E65" s="71">
        <f t="shared" si="2"/>
        <v>46.440081760374113</v>
      </c>
      <c r="F65" s="71">
        <f t="shared" si="3"/>
        <v>47.61</v>
      </c>
      <c r="G65" s="66">
        <f t="shared" si="1"/>
        <v>423.21984972697669</v>
      </c>
    </row>
    <row r="66" spans="1:7" x14ac:dyDescent="0.25">
      <c r="A66" s="69">
        <f t="shared" si="4"/>
        <v>45778</v>
      </c>
      <c r="B66" s="70">
        <v>52</v>
      </c>
      <c r="C66" s="66">
        <f t="shared" si="5"/>
        <v>423.21984972697669</v>
      </c>
      <c r="D66" s="71">
        <f t="shared" si="0"/>
        <v>1.06</v>
      </c>
      <c r="E66" s="71">
        <f t="shared" si="2"/>
        <v>46.55618196477505</v>
      </c>
      <c r="F66" s="71">
        <f t="shared" si="3"/>
        <v>47.61</v>
      </c>
      <c r="G66" s="66">
        <f t="shared" si="1"/>
        <v>376.66366776220161</v>
      </c>
    </row>
    <row r="67" spans="1:7" x14ac:dyDescent="0.25">
      <c r="A67" s="69">
        <f t="shared" si="4"/>
        <v>45809</v>
      </c>
      <c r="B67" s="70">
        <v>53</v>
      </c>
      <c r="C67" s="66">
        <f t="shared" si="5"/>
        <v>376.66366776220161</v>
      </c>
      <c r="D67" s="71">
        <f t="shared" si="0"/>
        <v>0.94</v>
      </c>
      <c r="E67" s="71">
        <f t="shared" si="2"/>
        <v>46.672572419686993</v>
      </c>
      <c r="F67" s="71">
        <f t="shared" si="3"/>
        <v>47.61</v>
      </c>
      <c r="G67" s="66">
        <f t="shared" si="1"/>
        <v>329.9910953425146</v>
      </c>
    </row>
    <row r="68" spans="1:7" x14ac:dyDescent="0.25">
      <c r="A68" s="69">
        <f t="shared" si="4"/>
        <v>45839</v>
      </c>
      <c r="B68" s="70">
        <v>54</v>
      </c>
      <c r="C68" s="66">
        <f t="shared" si="5"/>
        <v>329.9910953425146</v>
      </c>
      <c r="D68" s="71">
        <f t="shared" si="0"/>
        <v>0.82</v>
      </c>
      <c r="E68" s="71">
        <f t="shared" si="2"/>
        <v>46.789253850736216</v>
      </c>
      <c r="F68" s="71">
        <f t="shared" si="3"/>
        <v>47.61</v>
      </c>
      <c r="G68" s="66">
        <f t="shared" si="1"/>
        <v>283.2018414917784</v>
      </c>
    </row>
    <row r="69" spans="1:7" x14ac:dyDescent="0.25">
      <c r="A69" s="69">
        <f t="shared" si="4"/>
        <v>45870</v>
      </c>
      <c r="B69" s="70">
        <v>55</v>
      </c>
      <c r="C69" s="66">
        <f t="shared" si="5"/>
        <v>283.2018414917784</v>
      </c>
      <c r="D69" s="71">
        <f t="shared" si="0"/>
        <v>0.71</v>
      </c>
      <c r="E69" s="71">
        <f t="shared" si="2"/>
        <v>46.906226985363048</v>
      </c>
      <c r="F69" s="71">
        <f t="shared" si="3"/>
        <v>47.61</v>
      </c>
      <c r="G69" s="66">
        <f t="shared" si="1"/>
        <v>236.29561450641535</v>
      </c>
    </row>
    <row r="70" spans="1:7" x14ac:dyDescent="0.25">
      <c r="A70" s="69">
        <f t="shared" si="4"/>
        <v>45901</v>
      </c>
      <c r="B70" s="70">
        <v>56</v>
      </c>
      <c r="C70" s="66">
        <f t="shared" si="5"/>
        <v>236.29561450641535</v>
      </c>
      <c r="D70" s="71">
        <f t="shared" si="0"/>
        <v>0.59</v>
      </c>
      <c r="E70" s="71">
        <f t="shared" si="2"/>
        <v>47.023492552826454</v>
      </c>
      <c r="F70" s="71">
        <f t="shared" si="3"/>
        <v>47.61</v>
      </c>
      <c r="G70" s="66">
        <f t="shared" si="1"/>
        <v>189.27212195358891</v>
      </c>
    </row>
    <row r="71" spans="1:7" x14ac:dyDescent="0.25">
      <c r="A71" s="69">
        <f t="shared" si="4"/>
        <v>45931</v>
      </c>
      <c r="B71" s="70">
        <v>57</v>
      </c>
      <c r="C71" s="66">
        <f t="shared" si="5"/>
        <v>189.27212195358891</v>
      </c>
      <c r="D71" s="71">
        <f t="shared" si="0"/>
        <v>0.47</v>
      </c>
      <c r="E71" s="71">
        <f t="shared" si="2"/>
        <v>47.141051284208523</v>
      </c>
      <c r="F71" s="71">
        <f t="shared" si="3"/>
        <v>47.61</v>
      </c>
      <c r="G71" s="66">
        <f t="shared" si="1"/>
        <v>142.13107066938039</v>
      </c>
    </row>
    <row r="72" spans="1:7" x14ac:dyDescent="0.25">
      <c r="A72" s="69">
        <f t="shared" si="4"/>
        <v>45962</v>
      </c>
      <c r="B72" s="70">
        <v>58</v>
      </c>
      <c r="C72" s="66">
        <f t="shared" si="5"/>
        <v>142.13107066938039</v>
      </c>
      <c r="D72" s="71">
        <f t="shared" si="0"/>
        <v>0.36</v>
      </c>
      <c r="E72" s="71">
        <f t="shared" si="2"/>
        <v>47.258903912419044</v>
      </c>
      <c r="F72" s="71">
        <f t="shared" si="3"/>
        <v>47.61</v>
      </c>
      <c r="G72" s="66">
        <f t="shared" si="1"/>
        <v>94.872166756961349</v>
      </c>
    </row>
    <row r="73" spans="1:7" x14ac:dyDescent="0.25">
      <c r="A73" s="69">
        <f t="shared" si="4"/>
        <v>45992</v>
      </c>
      <c r="B73" s="70">
        <v>59</v>
      </c>
      <c r="C73" s="66">
        <f t="shared" si="5"/>
        <v>94.872166756961349</v>
      </c>
      <c r="D73" s="71">
        <f t="shared" si="0"/>
        <v>0.24</v>
      </c>
      <c r="E73" s="71">
        <f t="shared" si="2"/>
        <v>47.37705117220009</v>
      </c>
      <c r="F73" s="71">
        <f t="shared" si="3"/>
        <v>47.61</v>
      </c>
      <c r="G73" s="66">
        <f t="shared" si="1"/>
        <v>47.495115584761258</v>
      </c>
    </row>
    <row r="74" spans="1:7" x14ac:dyDescent="0.25">
      <c r="A74" s="69">
        <f t="shared" si="4"/>
        <v>46023</v>
      </c>
      <c r="B74" s="70">
        <v>60</v>
      </c>
      <c r="C74" s="66">
        <f t="shared" si="5"/>
        <v>47.495115584761258</v>
      </c>
      <c r="D74" s="71">
        <f t="shared" si="0"/>
        <v>0.12</v>
      </c>
      <c r="E74" s="71">
        <f t="shared" si="2"/>
        <v>47.495493800130596</v>
      </c>
      <c r="F74" s="71">
        <f t="shared" si="3"/>
        <v>47.61</v>
      </c>
      <c r="G74" s="66">
        <f t="shared" si="1"/>
        <v>-3.7821536933790867E-4</v>
      </c>
    </row>
    <row r="75" spans="1:7" x14ac:dyDescent="0.25">
      <c r="A75" s="69"/>
      <c r="B75" s="70"/>
      <c r="C75" s="66"/>
      <c r="D75" s="71"/>
      <c r="E75" s="71"/>
      <c r="F75" s="71"/>
      <c r="G75" s="66"/>
    </row>
    <row r="76" spans="1:7" x14ac:dyDescent="0.25">
      <c r="A76" s="69"/>
      <c r="B76" s="70"/>
      <c r="C76" s="66"/>
      <c r="D76" s="71"/>
      <c r="E76" s="71"/>
      <c r="F76" s="71"/>
      <c r="G76" s="66"/>
    </row>
    <row r="77" spans="1:7" x14ac:dyDescent="0.25">
      <c r="A77" s="69"/>
      <c r="B77" s="70"/>
      <c r="C77" s="66"/>
      <c r="D77" s="71"/>
      <c r="E77" s="71"/>
      <c r="F77" s="71"/>
      <c r="G77" s="66"/>
    </row>
    <row r="78" spans="1:7" x14ac:dyDescent="0.25">
      <c r="A78" s="69"/>
      <c r="B78" s="70"/>
      <c r="C78" s="66"/>
      <c r="D78" s="71"/>
      <c r="E78" s="71"/>
      <c r="F78" s="71"/>
      <c r="G78" s="66"/>
    </row>
    <row r="79" spans="1:7" x14ac:dyDescent="0.25">
      <c r="A79" s="69"/>
      <c r="B79" s="70"/>
      <c r="C79" s="66"/>
      <c r="D79" s="71"/>
      <c r="E79" s="71"/>
      <c r="F79" s="71"/>
      <c r="G79" s="66"/>
    </row>
    <row r="80" spans="1:7" x14ac:dyDescent="0.25">
      <c r="A80" s="69"/>
      <c r="B80" s="70"/>
      <c r="C80" s="66"/>
      <c r="D80" s="71"/>
      <c r="E80" s="71"/>
      <c r="F80" s="71"/>
      <c r="G80" s="66"/>
    </row>
    <row r="81" spans="1:7" x14ac:dyDescent="0.25">
      <c r="A81" s="69"/>
      <c r="B81" s="70"/>
      <c r="C81" s="66"/>
      <c r="D81" s="71"/>
      <c r="E81" s="71"/>
      <c r="F81" s="71"/>
      <c r="G81" s="66"/>
    </row>
    <row r="82" spans="1:7" x14ac:dyDescent="0.25">
      <c r="A82" s="69"/>
      <c r="B82" s="70"/>
      <c r="C82" s="66"/>
      <c r="D82" s="71"/>
      <c r="E82" s="71"/>
      <c r="F82" s="71"/>
      <c r="G82" s="66"/>
    </row>
    <row r="83" spans="1:7" x14ac:dyDescent="0.25">
      <c r="A83" s="69"/>
      <c r="B83" s="70"/>
      <c r="C83" s="66"/>
      <c r="D83" s="71"/>
      <c r="E83" s="71"/>
      <c r="F83" s="71"/>
      <c r="G83" s="66"/>
    </row>
    <row r="84" spans="1:7" x14ac:dyDescent="0.25">
      <c r="A84" s="69"/>
      <c r="B84" s="70"/>
      <c r="C84" s="66"/>
      <c r="D84" s="71"/>
      <c r="E84" s="71"/>
      <c r="F84" s="71"/>
      <c r="G84" s="66"/>
    </row>
    <row r="85" spans="1:7" x14ac:dyDescent="0.25">
      <c r="A85" s="69"/>
      <c r="B85" s="70"/>
      <c r="C85" s="66"/>
      <c r="D85" s="71"/>
      <c r="E85" s="71"/>
      <c r="F85" s="71"/>
      <c r="G85" s="66"/>
    </row>
    <row r="86" spans="1:7" x14ac:dyDescent="0.25">
      <c r="A86" s="69"/>
      <c r="B86" s="70"/>
      <c r="C86" s="66"/>
      <c r="D86" s="71"/>
      <c r="E86" s="71"/>
      <c r="F86" s="71"/>
      <c r="G86" s="66"/>
    </row>
    <row r="87" spans="1:7" x14ac:dyDescent="0.25">
      <c r="A87" s="69"/>
      <c r="B87" s="70"/>
      <c r="C87" s="66"/>
      <c r="D87" s="71"/>
      <c r="E87" s="71"/>
      <c r="F87" s="71"/>
      <c r="G87" s="66"/>
    </row>
    <row r="88" spans="1:7" x14ac:dyDescent="0.25">
      <c r="A88" s="69"/>
      <c r="B88" s="70"/>
      <c r="C88" s="66"/>
      <c r="D88" s="71"/>
      <c r="E88" s="71"/>
      <c r="F88" s="71"/>
      <c r="G88" s="66"/>
    </row>
    <row r="89" spans="1:7" x14ac:dyDescent="0.25">
      <c r="A89" s="69"/>
      <c r="B89" s="70"/>
      <c r="C89" s="66"/>
      <c r="D89" s="71"/>
      <c r="E89" s="71"/>
      <c r="F89" s="71"/>
      <c r="G89" s="66"/>
    </row>
    <row r="90" spans="1:7" x14ac:dyDescent="0.25">
      <c r="A90" s="69"/>
      <c r="B90" s="70"/>
      <c r="C90" s="66"/>
      <c r="D90" s="71"/>
      <c r="E90" s="71"/>
      <c r="F90" s="71"/>
      <c r="G90" s="66"/>
    </row>
    <row r="91" spans="1:7" x14ac:dyDescent="0.25">
      <c r="A91" s="69"/>
      <c r="B91" s="70"/>
      <c r="C91" s="66"/>
      <c r="D91" s="71"/>
      <c r="E91" s="71"/>
      <c r="F91" s="71"/>
      <c r="G91" s="66"/>
    </row>
    <row r="92" spans="1:7" x14ac:dyDescent="0.25">
      <c r="A92" s="69"/>
      <c r="B92" s="70"/>
      <c r="C92" s="66"/>
      <c r="D92" s="71"/>
      <c r="E92" s="71"/>
      <c r="F92" s="71"/>
      <c r="G92" s="66"/>
    </row>
    <row r="93" spans="1:7" x14ac:dyDescent="0.25">
      <c r="A93" s="69"/>
      <c r="B93" s="70"/>
      <c r="C93" s="66"/>
      <c r="D93" s="71"/>
      <c r="E93" s="71"/>
      <c r="F93" s="71"/>
      <c r="G93" s="66"/>
    </row>
    <row r="94" spans="1:7" x14ac:dyDescent="0.25">
      <c r="A94" s="69"/>
      <c r="B94" s="70"/>
      <c r="C94" s="66"/>
      <c r="D94" s="71"/>
      <c r="E94" s="71"/>
      <c r="F94" s="71"/>
      <c r="G94" s="66"/>
    </row>
    <row r="95" spans="1:7" x14ac:dyDescent="0.25">
      <c r="A95" s="69"/>
      <c r="B95" s="70"/>
      <c r="C95" s="66"/>
      <c r="D95" s="71"/>
      <c r="E95" s="71"/>
      <c r="F95" s="71"/>
      <c r="G95" s="66"/>
    </row>
    <row r="96" spans="1:7" x14ac:dyDescent="0.25">
      <c r="A96" s="69"/>
      <c r="B96" s="70"/>
      <c r="C96" s="66"/>
      <c r="D96" s="71"/>
      <c r="E96" s="71"/>
      <c r="F96" s="71"/>
      <c r="G96" s="66"/>
    </row>
    <row r="97" spans="1:7" x14ac:dyDescent="0.25">
      <c r="A97" s="69"/>
      <c r="B97" s="70"/>
      <c r="C97" s="66"/>
      <c r="D97" s="71"/>
      <c r="E97" s="71"/>
      <c r="F97" s="71"/>
      <c r="G97" s="66"/>
    </row>
    <row r="98" spans="1:7" x14ac:dyDescent="0.25">
      <c r="A98" s="69"/>
      <c r="B98" s="70"/>
      <c r="C98" s="66"/>
      <c r="D98" s="71"/>
      <c r="E98" s="71"/>
      <c r="F98" s="71"/>
      <c r="G98" s="66"/>
    </row>
    <row r="99" spans="1:7" x14ac:dyDescent="0.25">
      <c r="A99" s="69"/>
      <c r="B99" s="70"/>
      <c r="C99" s="66"/>
      <c r="D99" s="71"/>
      <c r="E99" s="71"/>
      <c r="F99" s="71"/>
      <c r="G99" s="66"/>
    </row>
    <row r="100" spans="1:7" x14ac:dyDescent="0.25">
      <c r="A100" s="69"/>
      <c r="B100" s="70"/>
      <c r="C100" s="66"/>
      <c r="D100" s="71"/>
      <c r="E100" s="71"/>
      <c r="F100" s="71"/>
      <c r="G100" s="66"/>
    </row>
    <row r="101" spans="1:7" x14ac:dyDescent="0.25">
      <c r="A101" s="69"/>
      <c r="B101" s="70"/>
      <c r="C101" s="66"/>
      <c r="D101" s="71"/>
      <c r="E101" s="71"/>
      <c r="F101" s="71"/>
      <c r="G101" s="66"/>
    </row>
    <row r="102" spans="1:7" x14ac:dyDescent="0.25">
      <c r="A102" s="69"/>
      <c r="B102" s="70"/>
      <c r="C102" s="66"/>
      <c r="D102" s="71"/>
      <c r="E102" s="71"/>
      <c r="F102" s="71"/>
      <c r="G102" s="66"/>
    </row>
    <row r="103" spans="1:7" x14ac:dyDescent="0.25">
      <c r="A103" s="69"/>
      <c r="B103" s="70"/>
      <c r="C103" s="66"/>
      <c r="D103" s="71"/>
      <c r="E103" s="71"/>
      <c r="F103" s="71"/>
      <c r="G103" s="66"/>
    </row>
    <row r="104" spans="1:7" x14ac:dyDescent="0.25">
      <c r="A104" s="69"/>
      <c r="B104" s="70"/>
      <c r="C104" s="66"/>
      <c r="D104" s="71"/>
      <c r="E104" s="71"/>
      <c r="F104" s="71"/>
      <c r="G104" s="66"/>
    </row>
    <row r="105" spans="1:7" x14ac:dyDescent="0.25">
      <c r="A105" s="69"/>
      <c r="B105" s="70"/>
      <c r="C105" s="66"/>
      <c r="D105" s="71"/>
      <c r="E105" s="71"/>
      <c r="F105" s="71"/>
      <c r="G105" s="66"/>
    </row>
    <row r="106" spans="1:7" x14ac:dyDescent="0.25">
      <c r="A106" s="69"/>
      <c r="B106" s="70"/>
      <c r="C106" s="66"/>
      <c r="D106" s="71"/>
      <c r="E106" s="71"/>
      <c r="F106" s="71"/>
      <c r="G106" s="66"/>
    </row>
    <row r="107" spans="1:7" x14ac:dyDescent="0.25">
      <c r="A107" s="69"/>
      <c r="B107" s="70"/>
      <c r="C107" s="66"/>
      <c r="D107" s="71"/>
      <c r="E107" s="71"/>
      <c r="F107" s="71"/>
      <c r="G107" s="66"/>
    </row>
    <row r="108" spans="1:7" x14ac:dyDescent="0.25">
      <c r="A108" s="69"/>
      <c r="B108" s="70"/>
      <c r="C108" s="66"/>
      <c r="D108" s="71"/>
      <c r="E108" s="71"/>
      <c r="F108" s="71"/>
      <c r="G108" s="66"/>
    </row>
    <row r="109" spans="1:7" x14ac:dyDescent="0.25">
      <c r="A109" s="69"/>
      <c r="B109" s="70"/>
      <c r="C109" s="66"/>
      <c r="D109" s="71"/>
      <c r="E109" s="71"/>
      <c r="F109" s="71"/>
      <c r="G109" s="66"/>
    </row>
    <row r="110" spans="1:7" x14ac:dyDescent="0.25">
      <c r="A110" s="69"/>
      <c r="B110" s="70"/>
      <c r="C110" s="66"/>
      <c r="D110" s="71"/>
      <c r="E110" s="71"/>
      <c r="F110" s="71"/>
      <c r="G110" s="66"/>
    </row>
    <row r="111" spans="1:7" x14ac:dyDescent="0.25">
      <c r="A111" s="69"/>
      <c r="B111" s="70"/>
      <c r="C111" s="66"/>
      <c r="D111" s="71"/>
      <c r="E111" s="71"/>
      <c r="F111" s="71"/>
      <c r="G111" s="66"/>
    </row>
    <row r="112" spans="1:7" x14ac:dyDescent="0.25">
      <c r="A112" s="69"/>
      <c r="B112" s="70"/>
      <c r="C112" s="66"/>
      <c r="D112" s="71"/>
      <c r="E112" s="71"/>
      <c r="F112" s="71"/>
      <c r="G112" s="66"/>
    </row>
    <row r="113" spans="1:7" x14ac:dyDescent="0.25">
      <c r="A113" s="69"/>
      <c r="B113" s="70"/>
      <c r="C113" s="66"/>
      <c r="D113" s="71"/>
      <c r="E113" s="71"/>
      <c r="F113" s="71"/>
      <c r="G113" s="66"/>
    </row>
    <row r="114" spans="1:7" x14ac:dyDescent="0.25">
      <c r="A114" s="69"/>
      <c r="B114" s="70"/>
      <c r="C114" s="66"/>
      <c r="D114" s="71"/>
      <c r="E114" s="71"/>
      <c r="F114" s="71"/>
      <c r="G114" s="66"/>
    </row>
    <row r="115" spans="1:7" x14ac:dyDescent="0.25">
      <c r="A115" s="69"/>
      <c r="B115" s="70"/>
      <c r="C115" s="66"/>
      <c r="D115" s="71"/>
      <c r="E115" s="71"/>
      <c r="F115" s="71"/>
      <c r="G115" s="66"/>
    </row>
    <row r="116" spans="1:7" x14ac:dyDescent="0.25">
      <c r="A116" s="69"/>
      <c r="B116" s="70"/>
      <c r="C116" s="66"/>
      <c r="D116" s="71"/>
      <c r="E116" s="71"/>
      <c r="F116" s="71"/>
      <c r="G116" s="66"/>
    </row>
    <row r="117" spans="1:7" x14ac:dyDescent="0.25">
      <c r="A117" s="69"/>
      <c r="B117" s="70"/>
      <c r="C117" s="66"/>
      <c r="D117" s="71"/>
      <c r="E117" s="71"/>
      <c r="F117" s="71"/>
      <c r="G117" s="66"/>
    </row>
    <row r="118" spans="1:7" x14ac:dyDescent="0.25">
      <c r="A118" s="69"/>
      <c r="B118" s="70"/>
      <c r="C118" s="66"/>
      <c r="D118" s="71"/>
      <c r="E118" s="71"/>
      <c r="F118" s="71"/>
      <c r="G118" s="66"/>
    </row>
    <row r="119" spans="1:7" x14ac:dyDescent="0.25">
      <c r="A119" s="69"/>
      <c r="B119" s="70"/>
      <c r="C119" s="66"/>
      <c r="D119" s="71"/>
      <c r="E119" s="71"/>
      <c r="F119" s="71"/>
      <c r="G119" s="66"/>
    </row>
    <row r="120" spans="1:7" x14ac:dyDescent="0.25">
      <c r="A120" s="69"/>
      <c r="B120" s="70"/>
      <c r="C120" s="66"/>
      <c r="D120" s="71"/>
      <c r="E120" s="71"/>
      <c r="F120" s="71"/>
      <c r="G120" s="66"/>
    </row>
    <row r="121" spans="1:7" x14ac:dyDescent="0.25">
      <c r="A121" s="69"/>
      <c r="B121" s="70"/>
      <c r="C121" s="66"/>
      <c r="D121" s="71"/>
      <c r="E121" s="71"/>
      <c r="F121" s="71"/>
      <c r="G121" s="66"/>
    </row>
    <row r="122" spans="1:7" x14ac:dyDescent="0.25">
      <c r="A122" s="69"/>
      <c r="B122" s="70"/>
      <c r="C122" s="66"/>
      <c r="D122" s="71"/>
      <c r="E122" s="71"/>
      <c r="F122" s="71"/>
      <c r="G122" s="66"/>
    </row>
    <row r="123" spans="1:7" x14ac:dyDescent="0.25">
      <c r="A123" s="69"/>
      <c r="B123" s="70"/>
      <c r="C123" s="66"/>
      <c r="D123" s="71"/>
      <c r="E123" s="71"/>
      <c r="F123" s="71"/>
      <c r="G123" s="66"/>
    </row>
    <row r="124" spans="1:7" x14ac:dyDescent="0.25">
      <c r="A124" s="69"/>
      <c r="B124" s="70"/>
      <c r="C124" s="66"/>
      <c r="D124" s="71"/>
      <c r="E124" s="71"/>
      <c r="F124" s="71"/>
      <c r="G124" s="66"/>
    </row>
    <row r="125" spans="1:7" x14ac:dyDescent="0.25">
      <c r="A125" s="69"/>
      <c r="B125" s="70"/>
      <c r="C125" s="66"/>
      <c r="D125" s="71"/>
      <c r="E125" s="71"/>
      <c r="F125" s="71"/>
      <c r="G125" s="66"/>
    </row>
    <row r="126" spans="1:7" x14ac:dyDescent="0.25">
      <c r="A126" s="69"/>
      <c r="B126" s="70"/>
      <c r="C126" s="66"/>
      <c r="D126" s="71"/>
      <c r="E126" s="71"/>
      <c r="F126" s="71"/>
      <c r="G126" s="66"/>
    </row>
    <row r="127" spans="1:7" x14ac:dyDescent="0.25">
      <c r="A127" s="69"/>
      <c r="B127" s="70"/>
      <c r="C127" s="66"/>
      <c r="D127" s="71"/>
      <c r="E127" s="71"/>
      <c r="F127" s="71"/>
      <c r="G127" s="66"/>
    </row>
    <row r="128" spans="1:7" x14ac:dyDescent="0.25">
      <c r="A128" s="69"/>
      <c r="B128" s="70"/>
      <c r="C128" s="66"/>
      <c r="D128" s="71"/>
      <c r="E128" s="71"/>
      <c r="F128" s="71"/>
      <c r="G128" s="66"/>
    </row>
    <row r="129" spans="1:7" x14ac:dyDescent="0.25">
      <c r="A129" s="69"/>
      <c r="B129" s="70"/>
      <c r="C129" s="66"/>
      <c r="D129" s="71"/>
      <c r="E129" s="71"/>
      <c r="F129" s="71"/>
      <c r="G129" s="66"/>
    </row>
    <row r="130" spans="1:7" x14ac:dyDescent="0.25">
      <c r="A130" s="69"/>
      <c r="B130" s="70"/>
      <c r="C130" s="66"/>
      <c r="D130" s="71"/>
      <c r="E130" s="71"/>
      <c r="F130" s="71"/>
      <c r="G130" s="66"/>
    </row>
    <row r="131" spans="1:7" x14ac:dyDescent="0.25">
      <c r="A131" s="69"/>
      <c r="B131" s="70"/>
      <c r="C131" s="66"/>
      <c r="D131" s="71"/>
      <c r="E131" s="71"/>
      <c r="F131" s="71"/>
      <c r="G131" s="66"/>
    </row>
    <row r="132" spans="1:7" x14ac:dyDescent="0.25">
      <c r="A132" s="69"/>
      <c r="B132" s="70"/>
      <c r="C132" s="66"/>
      <c r="D132" s="71"/>
      <c r="E132" s="71"/>
      <c r="F132" s="71"/>
      <c r="G132" s="66"/>
    </row>
    <row r="133" spans="1:7" x14ac:dyDescent="0.25">
      <c r="A133" s="69"/>
      <c r="B133" s="70"/>
      <c r="C133" s="66"/>
      <c r="D133" s="71"/>
      <c r="E133" s="71"/>
      <c r="F133" s="71"/>
      <c r="G133" s="66"/>
    </row>
    <row r="134" spans="1:7" x14ac:dyDescent="0.25">
      <c r="A134" s="69"/>
      <c r="B134" s="70"/>
      <c r="C134" s="66"/>
      <c r="D134" s="71"/>
      <c r="E134" s="71"/>
      <c r="F134" s="71"/>
      <c r="G134" s="6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5F25KTUSNP4X-205032580-161307</_dlc_DocId>
    <_dlc_DocIdUrl xmlns="d65e48b5-f38d-431e-9b4f-47403bf4583f">
      <Url>https://rkas.sharepoint.com/Kliendisuhted/_layouts/15/DocIdRedir.aspx?ID=5F25KTUSNP4X-205032580-161307</Url>
      <Description>5F25KTUSNP4X-205032580-161307</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2.xml><?xml version="1.0" encoding="utf-8"?>
<ds:datastoreItem xmlns:ds="http://schemas.openxmlformats.org/officeDocument/2006/customXml" ds:itemID="{59BBD20D-3BE7-444E-B5AE-0481F25A5315}">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9b75d5ef-9f4b-4445-abe8-84a77c292844"/>
    <ds:schemaRef ds:uri="http://www.w3.org/XML/1998/namespace"/>
    <ds:schemaRef ds:uri="http://purl.org/dc/dcmitype/"/>
    <ds:schemaRef ds:uri="http://schemas.microsoft.com/office/infopath/2007/PartnerControls"/>
    <ds:schemaRef ds:uri="d65e48b5-f38d-431e-9b4f-47403bf4583f"/>
    <ds:schemaRef ds:uri="a4634551-c501-4e5e-ac96-dde1e0c9b252"/>
  </ds:schemaRefs>
</ds:datastoreItem>
</file>

<file path=customXml/itemProps3.xml><?xml version="1.0" encoding="utf-8"?>
<ds:datastoreItem xmlns:ds="http://schemas.openxmlformats.org/officeDocument/2006/customXml" ds:itemID="{CAD43B0C-F0BE-4534-BEC5-2341B8166191}">
  <ds:schemaRefs>
    <ds:schemaRef ds:uri="http://schemas.microsoft.com/sharepoint/events"/>
  </ds:schemaRefs>
</ds:datastoreItem>
</file>

<file path=customXml/itemProps4.xml><?xml version="1.0" encoding="utf-8"?>
<ds:datastoreItem xmlns:ds="http://schemas.openxmlformats.org/officeDocument/2006/customXml" ds:itemID="{84C4BEA0-2CFE-413F-95AF-51F7FDDCC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1A83B65-561B-4064-902D-7F25125357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Lisa 3</vt:lpstr>
      <vt:lpstr>Abitabel</vt:lpstr>
      <vt:lpstr>Annuiteetgraafik BIL</vt:lpstr>
      <vt:lpstr>Annuiteetgraafik BIL_lisanduv</vt:lpstr>
      <vt:lpstr>Annuiteetgraafik PP (lisa 6.1)</vt:lpstr>
      <vt:lpstr>Annuiteetgraafik TS (lisa 6.1)</vt:lpstr>
    </vt:vector>
  </TitlesOfParts>
  <Company>Riigi Kinnisvara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RKAS</dc:creator>
  <cp:lastModifiedBy>Liis Rouhijainen</cp:lastModifiedBy>
  <cp:lastPrinted>2010-12-22T22:08:13Z</cp:lastPrinted>
  <dcterms:created xsi:type="dcterms:W3CDTF">2009-11-20T06:24:07Z</dcterms:created>
  <dcterms:modified xsi:type="dcterms:W3CDTF">2024-11-21T07:47:32Z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_dlc_DocIdItemGuid">
    <vt:lpwstr>712b1cf9-73ea-494a-9e27-13ecaedba296</vt:lpwstr>
  </property>
  <property fmtid="{D5CDD505-2E9C-101B-9397-08002B2CF9AE}" pid="8" name="MediaServiceImageTags">
    <vt:lpwstr/>
  </property>
</Properties>
</file>